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90" yWindow="450" windowWidth="29040" windowHeight="13170" tabRatio="850" firstSheet="1" activeTab="2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6_Inversiones" sheetId="9" r:id="rId9"/>
    <sheet name="FC-7_INF" sheetId="10" r:id="rId10"/>
    <sheet name="FC-8_INV_FINANCIERAS" sheetId="11" r:id="rId11"/>
    <sheet name="FC-9_TRANS_SUBV" sheetId="12" r:id="rId12"/>
    <sheet name="FC-10_DEUDAS" sheetId="13" r:id="rId13"/>
    <sheet name="FC-11_DEUDA_VIVA" sheetId="14" r:id="rId14"/>
    <sheet name="FC-12_PERFIL_VTO_DEUDA" sheetId="15" r:id="rId15"/>
    <sheet name="FC-13_PERSONAL" sheetId="16" r:id="rId16"/>
    <sheet name="FC-14_OPER_INTERNAS" sheetId="17" r:id="rId17"/>
    <sheet name="FC-15_ENCARGOS" sheetId="18" r:id="rId18"/>
    <sheet name="_FC-16_ESTAB_PRESUP" sheetId="19" r:id="rId19"/>
    <sheet name="FC-16_1_ INF_ADIC_ESTAB_PRESUP" sheetId="20" r:id="rId20"/>
    <sheet name="FC-17_FINANCIACIÓN" sheetId="21" r:id="rId21"/>
    <sheet name="FC-90" sheetId="22" r:id="rId22"/>
    <sheet name="_FC-90_DETALLE" sheetId="23" state="hidden" r:id="rId23"/>
  </sheets>
  <definedNames>
    <definedName name="_xlnm.Print_Area" localSheetId="1">'_CHECK_LIST'!$B$5:$H$49</definedName>
    <definedName name="_xlnm.Print_Area" localSheetId="18">'_FC-16_ESTAB_PRESUP'!$B$1:$H$58</definedName>
    <definedName name="_xlnm.Print_Area" localSheetId="0">'_GENERAL'!$B$5:$N$43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'FC-15_ENCARGOS'!$B$1:$H$41</definedName>
    <definedName name="_xlnm.Print_Area" localSheetId="19">'FC-16_1_ INF_ADIC_ESTAB_PRESUP'!$B$1:$L$40</definedName>
    <definedName name="_xlnm.Print_Area" localSheetId="20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'FC-7_INF'!$B$1:$P$53</definedName>
    <definedName name="_xlnm.Print_Area" localSheetId="10">'FC-8_INV_FINANCIERAS'!$B$1:$N$77</definedName>
    <definedName name="_xlnm.Print_Area" localSheetId="11">'FC-9_TRANS_SUBV'!$B$1:$Q$113</definedName>
    <definedName name="_xlnm.Print_Area" localSheetId="21">'FC-90'!$B$1:$F$71</definedName>
    <definedName name="DEPENDENCIA">'_GENERAL'!$H$14</definedName>
    <definedName name="ejercicio">'_GENERAL'!$D$14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<sst xmlns="http://schemas.openxmlformats.org/spreadsheetml/2006/main" count="1631" uniqueCount="894">
  <si>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</si>
  <si>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</si>
  <si>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</si>
  <si>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</si>
  <si>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</si>
  <si>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</si>
  <si>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</si>
  <si>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</si>
  <si>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</si>
  <si>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</si>
  <si>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</si>
  <si>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</si>
  <si>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</si>
  <si>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</si>
  <si>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</si>
  <si>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</si>
  <si>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</si>
  <si>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</si>
  <si>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</si>
  <si>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</si>
  <si>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</si>
  <si>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</si>
  <si>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</si>
  <si>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</si>
  <si>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</si>
  <si>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</si>
  <si>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</si>
  <si>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</si>
  <si>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</si>
  <si>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</si>
  <si>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</si>
  <si>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</si>
  <si>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</si>
  <si>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</si>
  <si>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</si>
  <si>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</si>
  <si>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</si>
  <si>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</si>
  <si>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</si>
  <si>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</si>
  <si>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</si>
  <si>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</si>
  <si>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</si>
  <si>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</si>
  <si>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</si>
  <si>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</si>
  <si>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</si>
  <si>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</si>
  <si>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</si>
  <si>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</si>
  <si>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</si>
  <si>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</si>
  <si>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</si>
  <si>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</si>
  <si>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</si>
  <si>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</si>
  <si>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</si>
  <si>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</si>
  <si>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</si>
  <si>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</si>
  <si>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</si>
  <si>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</si>
  <si>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</si>
  <si>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</si>
  <si>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</si>
  <si>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</si>
  <si>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</si>
  <si>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</si>
  <si>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</si>
  <si>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</si>
  <si>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</si>
  <si>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</si>
  <si>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</si>
  <si>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</si>
  <si>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</si>
  <si>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</si>
  <si>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</si>
  <si>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</si>
  <si>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</si>
  <si>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</si>
  <si>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</si>
  <si>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</si>
  <si>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</si>
  <si>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</si>
  <si>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</si>
  <si>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</si>
  <si>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</si>
  <si>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</si>
  <si>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</si>
  <si>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</si>
  <si>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</si>
  <si>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</si>
  <si>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</si>
  <si>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</si>
  <si>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</si>
  <si>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</si>
  <si>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</si>
  <si>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</si>
  <si>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</si>
  <si>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</si>
  <si>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</si>
  <si>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</si>
  <si>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</si>
  <si>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</si>
  <si>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</si>
  <si>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</si>
  <si>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</si>
  <si>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</si>
  <si>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</si>
  <si>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</si>
  <si>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</si>
  <si>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</si>
  <si>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</si>
  <si>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</si>
  <si>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</si>
  <si>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</si>
  <si>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</si>
  <si>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</si>
  <si>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</si>
  <si>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</si>
  <si>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</si>
  <si>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</si>
  <si>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</si>
  <si>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</si>
  <si>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</si>
  <si>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</si>
  <si>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</si>
  <si>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</si>
  <si>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</si>
  <si>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</si>
  <si>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</si>
  <si>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</si>
  <si>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</si>
  <si>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</si>
  <si>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</si>
  <si>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</si>
  <si>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</si>
  <si>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</si>
  <si>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</si>
  <si>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</si>
  <si>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</si>
  <si>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</si>
  <si>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</si>
  <si>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</si>
  <si>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</si>
  <si>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</si>
  <si>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</si>
  <si>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</si>
  <si>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</si>
  <si>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</si>
  <si>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</si>
  <si>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</si>
  <si>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</si>
  <si>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</si>
  <si>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</si>
  <si>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</si>
  <si>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</si>
  <si>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</si>
  <si>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</si>
  <si>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</si>
  <si>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</si>
  <si>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</si>
  <si>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</si>
  <si>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</si>
  <si>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</si>
  <si>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</si>
  <si>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</si>
  <si>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</si>
  <si>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</si>
  <si>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</si>
  <si>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</si>
  <si>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</si>
  <si>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</si>
  <si>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</si>
  <si>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</si>
  <si>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</si>
  <si>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</si>
  <si>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</si>
  <si>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</si>
  <si>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</si>
  <si>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</si>
  <si>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</si>
  <si>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</si>
  <si>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</si>
  <si>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</si>
  <si>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</si>
  <si>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</si>
  <si>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</si>
  <si>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</si>
  <si>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</si>
  <si>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</si>
  <si>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</si>
  <si>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</si>
  <si>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</si>
  <si>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</si>
  <si>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</si>
  <si>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</si>
  <si>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</si>
  <si>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</si>
  <si>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</si>
  <si>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</si>
  <si>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</si>
  <si>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</si>
  <si>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</si>
  <si>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</si>
  <si>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</si>
  <si>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</si>
  <si>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</si>
  <si>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</si>
  <si>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</si>
  <si>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</si>
  <si>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</si>
  <si>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</si>
  <si>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</si>
  <si>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</si>
  <si>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</si>
  <si>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</si>
  <si>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</si>
  <si>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</si>
  <si>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</si>
  <si>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</si>
  <si>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</si>
  <si>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</si>
  <si>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</si>
  <si>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</si>
  <si>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</si>
  <si>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</si>
  <si>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</si>
  <si>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</si>
  <si>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</si>
  <si>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</si>
  <si>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</si>
  <si>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</si>
  <si>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</si>
  <si>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</si>
  <si>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</si>
  <si>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</si>
  <si>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</si>
  <si>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</si>
  <si>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</si>
  <si>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</si>
  <si>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</si>
  <si>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</si>
  <si>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</si>
  <si>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</si>
  <si>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</si>
  <si>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</si>
  <si>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</si>
  <si>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</si>
  <si>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</si>
  <si>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</si>
  <si>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</si>
  <si>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</si>
  <si>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</si>
  <si>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</si>
  <si>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</si>
  <si>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</si>
  <si>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</si>
  <si>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</si>
  <si>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</si>
  <si>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</si>
  <si>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</si>
  <si>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</si>
  <si>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</si>
  <si>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</si>
  <si>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</si>
  <si>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</si>
  <si>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</si>
  <si>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</si>
  <si>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</si>
  <si>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</si>
  <si>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</si>
  <si>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</si>
  <si>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</si>
  <si>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</si>
  <si>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</si>
  <si>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</si>
  <si>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</si>
  <si>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</si>
  <si>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</si>
  <si>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</si>
  <si>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</si>
  <si>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</si>
  <si>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</si>
  <si>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</si>
  <si>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</si>
  <si>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</si>
  <si>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</si>
  <si>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</si>
  <si>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</si>
  <si>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</si>
  <si>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</si>
  <si>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</si>
  <si>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</si>
  <si>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</si>
  <si>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</si>
  <si>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</si>
  <si>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</si>
  <si>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</si>
  <si>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</si>
  <si>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</si>
  <si>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</si>
  <si>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</si>
  <si>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</si>
  <si>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</si>
  <si>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</si>
  <si>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</si>
  <si>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</si>
  <si>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</si>
  <si>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</si>
  <si>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</si>
  <si>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</si>
  <si>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</si>
  <si>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</si>
  <si>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</si>
  <si>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</si>
  <si>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</si>
  <si>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</si>
  <si>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</si>
  <si>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</si>
  <si>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</si>
  <si>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</si>
  <si>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</si>
  <si>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</si>
  <si>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</si>
  <si>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</si>
  <si>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</si>
  <si>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</si>
  <si>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</si>
  <si>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</si>
  <si>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</si>
  <si>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</si>
  <si>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</si>
  <si>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</si>
  <si>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</si>
  <si>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</si>
  <si>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</si>
  <si>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</si>
  <si>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</si>
  <si>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</si>
  <si>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</si>
  <si>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</si>
  <si>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</si>
  <si>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</si>
  <si>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</si>
  <si>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</si>
  <si>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</si>
  <si>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</si>
  <si>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</si>
  <si>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</si>
  <si>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</si>
  <si>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</si>
  <si>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</si>
  <si>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</si>
  <si>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</si>
  <si>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</si>
  <si>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</si>
  <si>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</si>
  <si>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</si>
  <si>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</si>
  <si>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</si>
  <si>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</si>
  <si>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</si>
  <si>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</si>
  <si>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</si>
  <si>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</si>
  <si>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</si>
  <si>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</si>
  <si>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</si>
  <si>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</si>
  <si>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</si>
  <si>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</si>
  <si>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</si>
  <si>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</si>
  <si>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</si>
  <si>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</si>
  <si>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</si>
  <si>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</si>
  <si>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</si>
  <si>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</si>
  <si>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</si>
  <si>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</si>
  <si>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</si>
  <si>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</si>
  <si>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</si>
  <si>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</si>
  <si>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</si>
  <si>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</si>
  <si>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</si>
  <si>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</si>
  <si>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</si>
  <si>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</si>
  <si>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</si>
  <si>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</si>
  <si>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</si>
  <si>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</si>
  <si>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</si>
  <si>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</si>
  <si>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</si>
  <si>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</si>
  <si>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</si>
  <si>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</si>
  <si>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</si>
  <si>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</si>
  <si>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</si>
  <si>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</si>
  <si>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</si>
  <si>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</si>
  <si>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</si>
  <si>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</si>
  <si>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</si>
  <si>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</si>
  <si>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</si>
  <si>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</si>
  <si>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</si>
  <si>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</si>
  <si>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</si>
  <si>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</si>
  <si>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</si>
  <si>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</si>
  <si>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</si>
  <si>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</si>
  <si>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</si>
  <si>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</si>
  <si>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</si>
  <si>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</si>
  <si>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</si>
  <si>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</si>
  <si>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</si>
  <si>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</si>
  <si>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</si>
  <si>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</si>
  <si>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</si>
  <si>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</si>
  <si>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</si>
  <si>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</si>
  <si>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</si>
  <si>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</si>
  <si>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</si>
  <si>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</si>
  <si>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</si>
  <si>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</si>
  <si>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</si>
  <si>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</si>
  <si>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</si>
  <si>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</si>
  <si>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</si>
  <si>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</si>
  <si>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</si>
  <si>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</si>
  <si>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</si>
  <si>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</si>
  <si>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</si>
  <si>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</si>
  <si>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</si>
  <si>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</si>
  <si>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</si>
  <si>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</si>
  <si>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</si>
  <si>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</si>
  <si>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</si>
  <si>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</si>
  <si>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</si>
  <si>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</si>
  <si>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</si>
  <si>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</si>
  <si>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</si>
  <si>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</si>
  <si>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</si>
  <si>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</si>
  <si>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</si>
  <si>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</si>
  <si>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</si>
  <si>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</si>
  <si>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</si>
  <si>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</si>
  <si>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</si>
  <si>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</si>
  <si>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</si>
  <si>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</si>
  <si>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</si>
  <si>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</si>
  <si>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</si>
  <si>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</si>
  <si>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</si>
  <si>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</si>
  <si>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</si>
  <si>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</si>
  <si>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</si>
  <si>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</si>
  <si>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</si>
  <si>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</si>
  <si>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</si>
  <si>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</si>
  <si>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</si>
  <si>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</si>
  <si>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</si>
  <si>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</si>
  <si>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</si>
  <si>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</si>
  <si>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</si>
  <si>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</si>
  <si>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</si>
  <si>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</si>
  <si>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</si>
  <si>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</si>
  <si>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</si>
  <si>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</si>
  <si>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</si>
  <si>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</si>
  <si>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</si>
  <si>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</si>
  <si>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</si>
  <si>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</si>
  <si>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</si>
  <si>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</si>
  <si>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</si>
  <si>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</si>
  <si>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</si>
  <si>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</si>
  <si>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</si>
  <si>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</si>
  <si>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</si>
  <si>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</si>
  <si>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</si>
  <si>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</si>
  <si>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</si>
  <si>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</si>
  <si>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</si>
  <si>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</si>
  <si>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</si>
  <si>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</si>
  <si>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</si>
  <si>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</si>
  <si>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</si>
  <si>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</si>
  <si>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</si>
  <si>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</si>
  <si>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</si>
  <si>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</si>
  <si>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</si>
  <si>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</si>
  <si>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</si>
  <si>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</si>
  <si>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</si>
  <si>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</si>
  <si>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</si>
  <si>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</si>
  <si>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</si>
  <si>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</si>
  <si>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</si>
  <si>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</si>
  <si>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</si>
  <si>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</si>
  <si>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</si>
  <si>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</si>
  <si>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</si>
  <si>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</si>
  <si>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</si>
  <si>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</si>
  <si>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</si>
  <si>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</si>
  <si>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</si>
  <si>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</si>
  <si>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</si>
  <si>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</si>
  <si>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</si>
  <si>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</si>
  <si>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</si>
  <si>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</si>
  <si>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</si>
  <si>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</si>
  <si>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</si>
  <si>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</si>
  <si>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</si>
  <si>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</si>
  <si>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</si>
  <si>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</si>
  <si>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</si>
  <si>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</si>
  <si>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</si>
  <si>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</si>
  <si>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</si>
  <si>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</si>
  <si>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</si>
  <si>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</si>
  <si>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</si>
  <si>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</si>
  <si>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</si>
  <si>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</si>
  <si>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</si>
  <si>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</si>
  <si>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</si>
  <si>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</si>
  <si>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</si>
  <si>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</si>
  <si>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</si>
  <si>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</si>
  <si>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</si>
  <si>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</si>
  <si>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</si>
  <si>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</si>
  <si>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</si>
  <si>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</si>
  <si>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</si>
  <si>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</si>
  <si>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</si>
  <si>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</si>
  <si>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</si>
  <si>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</si>
  <si>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</si>
  <si>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</si>
  <si>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</si>
  <si>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</si>
  <si>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</si>
  <si>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</si>
  <si>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</si>
  <si>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</si>
  <si>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</si>
  <si>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</si>
  <si>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</si>
  <si>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</si>
  <si>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</si>
  <si>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</si>
  <si>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</si>
  <si>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</si>
  <si>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</si>
  <si>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</si>
  <si>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</si>
  <si>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</si>
  <si>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</si>
  <si>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</si>
  <si>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</si>
  <si>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</si>
  <si>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</si>
  <si>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</si>
  <si>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</si>
  <si>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</si>
  <si>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</si>
  <si>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</si>
  <si>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</si>
  <si>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</si>
  <si>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</si>
  <si>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</si>
  <si>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</si>
  <si>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</si>
  <si>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</si>
  <si>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</si>
  <si>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</si>
  <si>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</si>
  <si>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</si>
  <si>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</si>
  <si>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</si>
  <si>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</si>
  <si>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</si>
  <si>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</si>
  <si>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</si>
  <si>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</si>
  <si>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</si>
  <si>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</si>
  <si>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</si>
  <si>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</si>
  <si>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</si>
  <si>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</si>
  <si>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</si>
  <si>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</si>
  <si>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</si>
  <si>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</si>
  <si>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</si>
  <si>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</si>
  <si>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</si>
  <si>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</si>
  <si>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</si>
  <si>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</si>
  <si>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</si>
  <si>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</si>
  <si>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</si>
  <si>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</si>
  <si>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indexed="8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</si>
  <si>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</si>
  <si>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</si>
  <si>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</si>
  <si>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</si>
  <si>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</si>
  <si>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</si>
  <si>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</si>
  <si>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</si>
  <si>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</si>
  <si>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</si>
  <si>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</si>
  <si>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</si>
  <si>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</si>
  <si>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</si>
  <si>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</si>
  <si>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</si>
  <si>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</si>
  <si>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</si>
  <si>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</si>
  <si>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</si>
  <si>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</si>
  <si>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</si>
  <si>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</si>
  <si>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</si>
  <si>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</si>
  <si>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</si>
  <si>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</si>
  <si>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</si>
  <si>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indexed="8"/>
        <rFont val="Arial"/>
        <family val="2"/>
      </rPr>
      <t>Excedente del</t>
    </r>
    <r>
      <rPr>
        <sz val="12"/>
        <color indexed="8"/>
        <rFont val="Arial"/>
        <family val="2"/>
      </rPr>
      <t xml:space="preserve"> Ejercicio PN = Rtdo. PyG</t>
    </r>
  </si>
  <si>
    <r>
      <rPr>
        <sz val="12"/>
        <color indexed="8"/>
        <rFont val="Arial"/>
        <family val="2"/>
      </rPr>
      <t>Otros ingresos de la actividad</t>
    </r>
    <r>
      <rPr>
        <sz val="12"/>
        <color indexed="8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</si>
  <si>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PyG</t>
    </r>
    <r>
      <rPr>
        <sz val="12"/>
        <color indexed="8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</si>
  <si>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</si>
  <si>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indexed="8"/>
        <rFont val="Arial"/>
        <family val="2"/>
      </rPr>
      <t xml:space="preserve"> CP+LP</t>
    </r>
    <r>
      <rPr>
        <sz val="12"/>
        <color indexed="8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</si>
  <si>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</si>
  <si>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</si>
  <si>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</si>
  <si>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</si>
  <si>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Otras deudas: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</si>
  <si>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Deudas entidades grupo: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</si>
  <si>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</si>
  <si>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</si>
  <si>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</si>
  <si>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 val="single"/>
        <sz val="12"/>
        <color indexed="8"/>
        <rFont val="Arial"/>
        <family val="2"/>
      </rPr>
      <t>Incluye aportaciones socios ESFL</t>
    </r>
    <r>
      <rPr>
        <sz val="12"/>
        <color indexed="8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</si>
  <si>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</si>
  <si>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</si>
  <si>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</si>
  <si>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</si>
  <si>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</si>
  <si>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</si>
  <si>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</si>
  <si>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</si>
  <si>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indexed="8"/>
        <rFont val="Arial"/>
        <family val="2"/>
      </rPr>
      <t>Estado de Flujos de Efectivo</t>
    </r>
    <r>
      <rPr>
        <sz val="12"/>
        <color indexed="8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</si>
  <si>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</si>
  <si>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</si>
  <si>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II.1. - B) II.2.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II.1  C) II.2.  )</t>
    </r>
    <r>
      <rPr>
        <sz val="10"/>
        <color indexed="8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</si>
  <si>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3.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II. 3. )</t>
    </r>
    <r>
      <rPr>
        <sz val="10"/>
        <color indexed="8"/>
        <rFont val="Arial"/>
        <family val="2"/>
      </rPr>
      <t>, y  deudas con entidades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III. )</t>
    </r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</si>
  <si>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</si>
  <si>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</si>
  <si>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</si>
  <si>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</si>
  <si>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</si>
  <si>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</si>
  <si>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</si>
  <si>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</si>
  <si>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</si>
  <si>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</si>
  <si>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</si>
  <si>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</si>
  <si>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</si>
  <si>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</si>
  <si>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</si>
  <si>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</si>
  <si>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</si>
  <si>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</si>
  <si>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</si>
  <si>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</si>
  <si>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</si>
  <si>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</si>
  <si>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</si>
  <si>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</si>
  <si>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</si>
  <si>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</si>
  <si>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</si>
  <si>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</si>
  <si>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</si>
  <si>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</si>
  <si>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</si>
  <si>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</si>
  <si>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</si>
  <si>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</si>
  <si>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</si>
  <si>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</si>
  <si>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</si>
  <si>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</si>
  <si>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</si>
  <si>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</si>
  <si>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</si>
  <si>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</si>
  <si>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</si>
  <si>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</si>
  <si>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</si>
  <si>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</si>
  <si>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</si>
  <si>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indexed="8"/>
        <rFont val="Arial"/>
        <family val="2"/>
      </rPr>
      <t>Resultados</t>
    </r>
  </si>
  <si>
    <r>
      <t xml:space="preserve">Información adicional Cuenta de </t>
    </r>
    <r>
      <rPr>
        <sz val="12"/>
        <color indexed="8"/>
        <rFont val="Arial"/>
        <family val="2"/>
      </rPr>
      <t>Resultados</t>
    </r>
  </si>
  <si>
    <t>Área de Presidencia, Hacienda y Modernización</t>
  </si>
  <si>
    <t>Encargos de los poderes adjudicadores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</si>
  <si>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</si>
  <si>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</si>
  <si>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</si>
  <si>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</si>
  <si>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ENCARGOS A MEDIOS PROPIOS PERSONIFICADOS DE LOS PODERES ADJUDICADORES</t>
  </si>
  <si>
    <t>RELACIÓN DE ENCARGOS DEL CABILDO INSULAR DE TENERIFE</t>
  </si>
  <si>
    <t>Encargo</t>
  </si>
  <si>
    <t>Otros resultados</t>
  </si>
  <si>
    <t>19.</t>
  </si>
  <si>
    <t>EXCEDENTE DE LA ACTIVIDAD (1+2+3+4+5+6+7+8+9+10+11+12+13+14)</t>
  </si>
  <si>
    <t>EXCEDENTE DE LAS OPERACIONES FINANCIERAS (15+16+17+18+19)</t>
  </si>
  <si>
    <t>20.</t>
  </si>
  <si>
    <t>VARIACIÓN PATRIMONIO NETO RECONOCIDA EN EL EXCEDENTE DEL EJERCICIO (A3+20)</t>
  </si>
  <si>
    <t>Celda no formulada (rellenar a mano por la entidad)</t>
  </si>
  <si>
    <t>Otros resultados PyG = detalle gastos e ingresos extraordinarios en FC-3.1</t>
  </si>
  <si>
    <t>( Si es "Otros" especificar a la derecha el Ente emisor)</t>
  </si>
  <si>
    <t>Para el desplegable de "I.2. SUBVENCIONES DE EXPLOTACIÓN".</t>
  </si>
  <si>
    <t>Otros</t>
  </si>
  <si>
    <t>Subv. de explotación concedidas por el Cabildo</t>
  </si>
  <si>
    <t>Subvenciones explotación del Cabildo en PyG (en FC-3_1) = dato en FC-9</t>
  </si>
  <si>
    <t>Detalle de ingresos y gastos excepcionales. INGRESOS 778 con efecto monetario</t>
  </si>
  <si>
    <t>Ingresos Excepcionales sin efecto monetario</t>
  </si>
  <si>
    <t>Detalle de ingresos y gastos excepcionales. GASTOS 678 con efecto monetario</t>
  </si>
  <si>
    <t>FC-3_1</t>
  </si>
  <si>
    <t>Gastos Excepcionales sin efecto monetario</t>
  </si>
  <si>
    <t>De valores negociables y otros instrumentos financieros</t>
  </si>
  <si>
    <t>De participaciones en instrumentos de patrimonio</t>
  </si>
  <si>
    <t>Por deudas con empresas del grupo y asociadas</t>
  </si>
  <si>
    <t>Por deudas con terceros</t>
  </si>
  <si>
    <t>Por actualización de provisiones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</si>
  <si>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</si>
  <si>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</si>
  <si>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</si>
  <si>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</si>
  <si>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Servicios exteriores</t>
  </si>
  <si>
    <t>Tributos</t>
  </si>
  <si>
    <t>Otros gastos de gestión corriente</t>
  </si>
  <si>
    <t>Pérdidas, deterioro y variación de provisiones por operaciones comerciales</t>
  </si>
  <si>
    <t>Información adicional PROVISIONES A LARGO Y A CORTO PLAZO</t>
  </si>
  <si>
    <t>A LARGO PLAZO</t>
  </si>
  <si>
    <t>A CORTO PLAZO</t>
  </si>
  <si>
    <t xml:space="preserve">Saldo inicial </t>
  </si>
  <si>
    <t>Saldo final</t>
  </si>
  <si>
    <t>OBSERVACIONES (1)</t>
  </si>
  <si>
    <t>(+) Dotaciones</t>
  </si>
  <si>
    <t>(-) Aplicaciones</t>
  </si>
  <si>
    <t>(-) Excesos</t>
  </si>
  <si>
    <t xml:space="preserve">(+/-) Traspasos (Reclasificaciones) 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</si>
  <si>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</si>
  <si>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</si>
  <si>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</si>
  <si>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</si>
  <si>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</si>
  <si>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</si>
  <si>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</si>
  <si>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</si>
  <si>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</si>
  <si>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</si>
  <si>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FC-16_1</t>
  </si>
  <si>
    <t xml:space="preserve">Aplicación de Provisiones </t>
  </si>
  <si>
    <t>Inversiones efectuadas por cuenta de Administraciones y Entidades Públicas (2)</t>
  </si>
  <si>
    <t>(2) En caso de encomiendas de ejecución de obra que se registre en cuentas diferentes al inmovilizado y existencias. Será el Volumen de obra certificada durante el ejercicio y que figure como derecho a cobrar.</t>
  </si>
  <si>
    <t xml:space="preserve">Ayudas, transferencias y subvenciones concedidas 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</si>
  <si>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</si>
  <si>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</si>
  <si>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Provisiones a largo plazo en Balance = dato en FC-16_1</t>
  </si>
  <si>
    <t>Provisiones a corto plazo en Balance = dato en FC-16_1</t>
  </si>
  <si>
    <t>Real 2018 inclue UE y otro ente diferente a las anteriores opciones</t>
  </si>
  <si>
    <t>AGENCIA INSULAR DE LA ENERGIA DE TENERIFE FUNDACIÓN CANARIA</t>
  </si>
  <si>
    <t>Proyecto Electrovolcan</t>
  </si>
  <si>
    <t>Proyecto Volriskmac</t>
  </si>
  <si>
    <t>Proyecto Spiterm</t>
  </si>
  <si>
    <t>Estado</t>
  </si>
  <si>
    <t>UE</t>
  </si>
  <si>
    <t>Proyecto Seafuel</t>
  </si>
  <si>
    <t>Proyecto Sosturmac</t>
  </si>
  <si>
    <t>Proyecto Maclab</t>
  </si>
  <si>
    <t>Proyecto Electrovolcán</t>
  </si>
  <si>
    <t>Proyecto Termovolcán</t>
  </si>
  <si>
    <t>Proyecto Volriskmac II</t>
  </si>
  <si>
    <t>Otros ingresos de la actividad</t>
  </si>
  <si>
    <t>D. Manuel Cendagorta-Galarza López en representación de ITER, S.A</t>
  </si>
  <si>
    <t xml:space="preserve">D. Eduardo Ballesteros Ruiz-Benítez de Lugo </t>
  </si>
  <si>
    <t>D. José Manuel de la Cruz Arquero, en representación de Endesa Distribución Eléctrica, S.L.U.</t>
  </si>
  <si>
    <t>Dña. María Paz Friend Monasterio, en representación de ITER, S.A.</t>
  </si>
  <si>
    <t xml:space="preserve">D. José Antonio Valbuena Alonso, en representación del EXCMO. CABILDO INSULAR DE TENERIFE. </t>
  </si>
  <si>
    <t>D. Francisco Hernández Cabrera, en representación del EXCMO. CABILDO INSULAR DE TENERIFE.</t>
  </si>
  <si>
    <t>D. Maximiliano Pozo Gutierrez, en representación de la FUNDACION CANARIA CAJA RURAL.</t>
  </si>
  <si>
    <t xml:space="preserve">D. Wolfgang Kiessling, en representación de LORO PARQUE, S.A. </t>
  </si>
  <si>
    <t>D. Tomás Arrieta Carrillo, en representación de GASCAN</t>
  </si>
  <si>
    <t>Excmo Cabildo Insular de Tenerife</t>
  </si>
  <si>
    <t>P3800001D</t>
  </si>
  <si>
    <t>-</t>
  </si>
  <si>
    <t>ITER, SA</t>
  </si>
  <si>
    <t>A38259115</t>
  </si>
  <si>
    <t>Endesa Distribución Eléctrica SLU</t>
  </si>
  <si>
    <t>B82846817</t>
  </si>
  <si>
    <t>Fundación Canaria Caja Rural Pedro Modesto Campos</t>
  </si>
  <si>
    <t>F38629788</t>
  </si>
  <si>
    <t>GASCAN</t>
  </si>
  <si>
    <t>A35575323</t>
  </si>
  <si>
    <t>ASHOTEL</t>
  </si>
  <si>
    <t>B38019055</t>
  </si>
  <si>
    <t>Loro Parque, SA</t>
  </si>
  <si>
    <t>A38013070</t>
  </si>
  <si>
    <t>D. Javier Rodríguez Medina, en representación del EXCMO. CABILDO INSULAR DE TENERIFE.</t>
  </si>
  <si>
    <t>Vacante</t>
  </si>
  <si>
    <t>Pendiente de Nombramiento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</si>
</sst>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2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trike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trike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1420">
    <xf numFmtId="0" fontId="0" fillId="0" borderId="0" xfId="0" applyAlignment="1">
      <alignment/>
    </xf>
    <xf numFmtId="0" fontId="91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92" fillId="0" borderId="0" xfId="0" applyFont="1" applyAlignment="1">
      <alignment/>
    </xf>
    <xf numFmtId="0" fontId="92" fillId="33" borderId="10" xfId="0" applyFont="1" applyFill="1" applyBorder="1" applyAlignment="1">
      <alignment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3" fillId="34" borderId="0" xfId="0" applyFont="1" applyFill="1" applyBorder="1" applyAlignment="1">
      <alignment vertical="center"/>
    </xf>
    <xf numFmtId="0" fontId="91" fillId="33" borderId="0" xfId="0" applyFont="1" applyFill="1" applyAlignment="1">
      <alignment/>
    </xf>
    <xf numFmtId="0" fontId="91" fillId="33" borderId="15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Border="1" applyAlignment="1">
      <alignment horizontal="center" vertical="center"/>
    </xf>
    <xf numFmtId="0" fontId="92" fillId="33" borderId="0" xfId="0" applyFont="1" applyFill="1" applyAlignment="1">
      <alignment horizontal="left"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0" fontId="92" fillId="33" borderId="18" xfId="0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/>
    </xf>
    <xf numFmtId="0" fontId="96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97" fillId="33" borderId="15" xfId="0" applyFont="1" applyFill="1" applyBorder="1" applyAlignment="1">
      <alignment/>
    </xf>
    <xf numFmtId="0" fontId="97" fillId="33" borderId="15" xfId="0" applyFont="1" applyFill="1" applyBorder="1" applyAlignment="1">
      <alignment horizontal="center" wrapText="1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8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164" fontId="98" fillId="33" borderId="0" xfId="0" applyNumberFormat="1" applyFont="1" applyFill="1" applyBorder="1" applyAlignment="1">
      <alignment horizontal="center"/>
    </xf>
    <xf numFmtId="0" fontId="98" fillId="33" borderId="19" xfId="0" applyFont="1" applyFill="1" applyBorder="1" applyAlignment="1">
      <alignment/>
    </xf>
    <xf numFmtId="164" fontId="92" fillId="33" borderId="17" xfId="0" applyNumberFormat="1" applyFont="1" applyFill="1" applyBorder="1" applyAlignment="1">
      <alignment horizontal="center"/>
    </xf>
    <xf numFmtId="164" fontId="92" fillId="33" borderId="0" xfId="0" applyNumberFormat="1" applyFont="1" applyFill="1" applyAlignment="1">
      <alignment horizontal="center"/>
    </xf>
    <xf numFmtId="0" fontId="99" fillId="33" borderId="0" xfId="0" applyFont="1" applyFill="1" applyBorder="1" applyAlignment="1">
      <alignment/>
    </xf>
    <xf numFmtId="0" fontId="99" fillId="33" borderId="0" xfId="0" applyFont="1" applyFill="1" applyAlignment="1">
      <alignment/>
    </xf>
    <xf numFmtId="0" fontId="91" fillId="35" borderId="0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100" fillId="33" borderId="0" xfId="0" applyFont="1" applyFill="1" applyAlignment="1">
      <alignment horizontal="right"/>
    </xf>
    <xf numFmtId="0" fontId="101" fillId="33" borderId="0" xfId="0" applyFont="1" applyFill="1" applyAlignment="1">
      <alignment/>
    </xf>
    <xf numFmtId="164" fontId="101" fillId="33" borderId="0" xfId="0" applyNumberFormat="1" applyFont="1" applyFill="1" applyAlignment="1">
      <alignment horizontal="center"/>
    </xf>
    <xf numFmtId="0" fontId="101" fillId="33" borderId="17" xfId="0" applyFont="1" applyFill="1" applyBorder="1" applyAlignment="1">
      <alignment horizontal="left"/>
    </xf>
    <xf numFmtId="0" fontId="91" fillId="35" borderId="0" xfId="0" applyFont="1" applyFill="1" applyBorder="1" applyAlignment="1">
      <alignment horizontal="left" vertical="center"/>
    </xf>
    <xf numFmtId="0" fontId="101" fillId="33" borderId="17" xfId="0" applyFont="1" applyFill="1" applyBorder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Alignment="1">
      <alignment horizontal="left"/>
    </xf>
    <xf numFmtId="0" fontId="93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 horizontal="left"/>
    </xf>
    <xf numFmtId="4" fontId="100" fillId="33" borderId="0" xfId="0" applyNumberFormat="1" applyFont="1" applyFill="1" applyAlignment="1">
      <alignment horizontal="right"/>
    </xf>
    <xf numFmtId="4" fontId="93" fillId="33" borderId="0" xfId="0" applyNumberFormat="1" applyFont="1" applyFill="1" applyBorder="1" applyAlignment="1">
      <alignment horizontal="left" vertical="center"/>
    </xf>
    <xf numFmtId="0" fontId="101" fillId="33" borderId="0" xfId="0" applyFont="1" applyFill="1" applyAlignment="1">
      <alignment horizontal="left"/>
    </xf>
    <xf numFmtId="4" fontId="101" fillId="33" borderId="0" xfId="0" applyNumberFormat="1" applyFont="1" applyFill="1" applyAlignment="1">
      <alignment horizontal="left"/>
    </xf>
    <xf numFmtId="0" fontId="101" fillId="33" borderId="10" xfId="0" applyFont="1" applyFill="1" applyBorder="1" applyAlignment="1">
      <alignment horizontal="left"/>
    </xf>
    <xf numFmtId="0" fontId="101" fillId="33" borderId="11" xfId="0" applyFont="1" applyFill="1" applyBorder="1" applyAlignment="1">
      <alignment horizontal="left"/>
    </xf>
    <xf numFmtId="4" fontId="101" fillId="33" borderId="11" xfId="0" applyNumberFormat="1" applyFont="1" applyFill="1" applyBorder="1" applyAlignment="1">
      <alignment horizontal="left"/>
    </xf>
    <xf numFmtId="0" fontId="101" fillId="33" borderId="12" xfId="0" applyFont="1" applyFill="1" applyBorder="1" applyAlignment="1">
      <alignment horizontal="left"/>
    </xf>
    <xf numFmtId="0" fontId="101" fillId="33" borderId="13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/>
    </xf>
    <xf numFmtId="0" fontId="101" fillId="33" borderId="14" xfId="0" applyFont="1" applyFill="1" applyBorder="1" applyAlignment="1">
      <alignment horizontal="left"/>
    </xf>
    <xf numFmtId="0" fontId="102" fillId="33" borderId="0" xfId="0" applyFont="1" applyFill="1" applyBorder="1" applyAlignment="1">
      <alignment horizontal="left"/>
    </xf>
    <xf numFmtId="4" fontId="102" fillId="33" borderId="0" xfId="0" applyNumberFormat="1" applyFont="1" applyFill="1" applyBorder="1" applyAlignment="1">
      <alignment horizontal="left" vertical="center"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6" fillId="33" borderId="13" xfId="0" applyFont="1" applyFill="1" applyBorder="1" applyAlignment="1">
      <alignment horizontal="left"/>
    </xf>
    <xf numFmtId="0" fontId="93" fillId="34" borderId="0" xfId="0" applyFont="1" applyFill="1" applyBorder="1" applyAlignment="1">
      <alignment horizontal="left" vertical="center"/>
    </xf>
    <xf numFmtId="4" fontId="93" fillId="34" borderId="0" xfId="0" applyNumberFormat="1" applyFont="1" applyFill="1" applyBorder="1" applyAlignment="1">
      <alignment horizontal="left" vertical="center"/>
    </xf>
    <xf numFmtId="0" fontId="96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/>
    </xf>
    <xf numFmtId="0" fontId="98" fillId="33" borderId="14" xfId="0" applyFont="1" applyFill="1" applyBorder="1" applyAlignment="1">
      <alignment horizontal="left"/>
    </xf>
    <xf numFmtId="0" fontId="97" fillId="33" borderId="0" xfId="0" applyFont="1" applyFill="1" applyAlignment="1">
      <alignment horizontal="left" vertical="center"/>
    </xf>
    <xf numFmtId="0" fontId="98" fillId="33" borderId="0" xfId="0" applyFont="1" applyFill="1" applyAlignment="1">
      <alignment horizontal="left"/>
    </xf>
    <xf numFmtId="0" fontId="101" fillId="33" borderId="16" xfId="0" applyFont="1" applyFill="1" applyBorder="1" applyAlignment="1">
      <alignment horizontal="left"/>
    </xf>
    <xf numFmtId="4" fontId="101" fillId="33" borderId="17" xfId="0" applyNumberFormat="1" applyFont="1" applyFill="1" applyBorder="1" applyAlignment="1">
      <alignment horizontal="left"/>
    </xf>
    <xf numFmtId="0" fontId="101" fillId="33" borderId="18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left"/>
    </xf>
    <xf numFmtId="0" fontId="99" fillId="33" borderId="0" xfId="0" applyFont="1" applyFill="1" applyAlignment="1">
      <alignment horizontal="left"/>
    </xf>
    <xf numFmtId="3" fontId="91" fillId="33" borderId="22" xfId="0" applyNumberFormat="1" applyFont="1" applyFill="1" applyBorder="1" applyAlignment="1">
      <alignment horizontal="center" vertical="center"/>
    </xf>
    <xf numFmtId="4" fontId="91" fillId="33" borderId="22" xfId="0" applyNumberFormat="1" applyFont="1" applyFill="1" applyBorder="1" applyAlignment="1">
      <alignment vertical="center"/>
    </xf>
    <xf numFmtId="0" fontId="102" fillId="33" borderId="14" xfId="0" applyFont="1" applyFill="1" applyBorder="1" applyAlignment="1">
      <alignment horizontal="left"/>
    </xf>
    <xf numFmtId="0" fontId="102" fillId="33" borderId="0" xfId="0" applyFont="1" applyFill="1" applyAlignment="1">
      <alignment horizontal="left"/>
    </xf>
    <xf numFmtId="4" fontId="91" fillId="33" borderId="0" xfId="0" applyNumberFormat="1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left" vertical="center"/>
    </xf>
    <xf numFmtId="0" fontId="92" fillId="33" borderId="24" xfId="0" applyFont="1" applyFill="1" applyBorder="1" applyAlignment="1">
      <alignment horizontal="left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6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28" xfId="0" applyFont="1" applyFill="1" applyBorder="1" applyAlignment="1">
      <alignment horizontal="left" vertical="center"/>
    </xf>
    <xf numFmtId="0" fontId="91" fillId="33" borderId="29" xfId="0" applyFont="1" applyFill="1" applyBorder="1" applyAlignment="1">
      <alignment horizontal="left" vertical="center"/>
    </xf>
    <xf numFmtId="0" fontId="91" fillId="33" borderId="30" xfId="0" applyFont="1" applyFill="1" applyBorder="1" applyAlignment="1">
      <alignment horizontal="left" vertical="center"/>
    </xf>
    <xf numFmtId="4" fontId="91" fillId="33" borderId="31" xfId="0" applyNumberFormat="1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0" fontId="103" fillId="33" borderId="0" xfId="0" applyFont="1" applyFill="1" applyBorder="1" applyAlignment="1">
      <alignment horizontal="left" vertical="center"/>
    </xf>
    <xf numFmtId="0" fontId="104" fillId="33" borderId="0" xfId="0" applyFont="1" applyFill="1" applyBorder="1" applyAlignment="1">
      <alignment horizontal="left" vertical="center"/>
    </xf>
    <xf numFmtId="4" fontId="104" fillId="33" borderId="0" xfId="0" applyNumberFormat="1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left" vertical="center"/>
    </xf>
    <xf numFmtId="4" fontId="91" fillId="33" borderId="32" xfId="0" applyNumberFormat="1" applyFont="1" applyFill="1" applyBorder="1" applyAlignment="1">
      <alignment vertical="center"/>
    </xf>
    <xf numFmtId="4" fontId="92" fillId="33" borderId="32" xfId="0" applyNumberFormat="1" applyFont="1" applyFill="1" applyBorder="1" applyAlignment="1">
      <alignment vertical="center"/>
    </xf>
    <xf numFmtId="4" fontId="92" fillId="33" borderId="33" xfId="0" applyNumberFormat="1" applyFont="1" applyFill="1" applyBorder="1" applyAlignment="1">
      <alignment vertical="center"/>
    </xf>
    <xf numFmtId="4" fontId="91" fillId="33" borderId="34" xfId="0" applyNumberFormat="1" applyFont="1" applyFill="1" applyBorder="1" applyAlignment="1">
      <alignment vertical="center"/>
    </xf>
    <xf numFmtId="4" fontId="91" fillId="33" borderId="35" xfId="0" applyNumberFormat="1" applyFont="1" applyFill="1" applyBorder="1" applyAlignment="1">
      <alignment vertical="center"/>
    </xf>
    <xf numFmtId="4" fontId="91" fillId="33" borderId="33" xfId="0" applyNumberFormat="1" applyFont="1" applyFill="1" applyBorder="1" applyAlignment="1">
      <alignment vertical="center"/>
    </xf>
    <xf numFmtId="4" fontId="91" fillId="33" borderId="36" xfId="0" applyNumberFormat="1" applyFont="1" applyFill="1" applyBorder="1" applyAlignment="1">
      <alignment vertical="center"/>
    </xf>
    <xf numFmtId="4" fontId="91" fillId="33" borderId="37" xfId="0" applyNumberFormat="1" applyFont="1" applyFill="1" applyBorder="1" applyAlignment="1">
      <alignment vertical="center"/>
    </xf>
    <xf numFmtId="4" fontId="91" fillId="33" borderId="31" xfId="0" applyNumberFormat="1" applyFont="1" applyFill="1" applyBorder="1" applyAlignment="1">
      <alignment vertical="center"/>
    </xf>
    <xf numFmtId="0" fontId="91" fillId="33" borderId="38" xfId="0" applyFont="1" applyFill="1" applyBorder="1" applyAlignment="1">
      <alignment horizontal="center" vertical="center"/>
    </xf>
    <xf numFmtId="0" fontId="92" fillId="33" borderId="39" xfId="0" applyFont="1" applyFill="1" applyBorder="1" applyAlignment="1">
      <alignment horizontal="left" vertical="center"/>
    </xf>
    <xf numFmtId="0" fontId="92" fillId="33" borderId="40" xfId="0" applyFont="1" applyFill="1" applyBorder="1" applyAlignment="1">
      <alignment horizontal="left" vertical="center"/>
    </xf>
    <xf numFmtId="4" fontId="91" fillId="33" borderId="41" xfId="0" applyNumberFormat="1" applyFont="1" applyFill="1" applyBorder="1" applyAlignment="1">
      <alignment vertical="center"/>
    </xf>
    <xf numFmtId="4" fontId="91" fillId="33" borderId="42" xfId="0" applyNumberFormat="1" applyFont="1" applyFill="1" applyBorder="1" applyAlignment="1">
      <alignment vertical="center"/>
    </xf>
    <xf numFmtId="0" fontId="22" fillId="33" borderId="0" xfId="51" applyFont="1" applyFill="1" applyBorder="1" applyAlignment="1">
      <alignment horizontal="center" wrapText="1"/>
      <protection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/>
    </xf>
    <xf numFmtId="0" fontId="91" fillId="33" borderId="43" xfId="0" applyFont="1" applyFill="1" applyBorder="1" applyAlignment="1">
      <alignment horizontal="left" vertical="center"/>
    </xf>
    <xf numFmtId="0" fontId="91" fillId="33" borderId="38" xfId="0" applyFont="1" applyFill="1" applyBorder="1" applyAlignment="1">
      <alignment horizontal="left" vertical="center"/>
    </xf>
    <xf numFmtId="4" fontId="91" fillId="33" borderId="44" xfId="0" applyNumberFormat="1" applyFont="1" applyFill="1" applyBorder="1" applyAlignment="1">
      <alignment vertical="center"/>
    </xf>
    <xf numFmtId="0" fontId="92" fillId="33" borderId="39" xfId="0" applyFont="1" applyFill="1" applyBorder="1" applyAlignment="1">
      <alignment horizontal="center" vertical="center"/>
    </xf>
    <xf numFmtId="4" fontId="92" fillId="33" borderId="41" xfId="0" applyNumberFormat="1" applyFont="1" applyFill="1" applyBorder="1" applyAlignment="1">
      <alignment vertical="center"/>
    </xf>
    <xf numFmtId="0" fontId="97" fillId="36" borderId="45" xfId="0" applyFont="1" applyFill="1" applyBorder="1" applyAlignment="1">
      <alignment horizontal="left" vertical="center"/>
    </xf>
    <xf numFmtId="0" fontId="97" fillId="36" borderId="46" xfId="0" applyFont="1" applyFill="1" applyBorder="1" applyAlignment="1">
      <alignment horizontal="left" vertical="center"/>
    </xf>
    <xf numFmtId="0" fontId="91" fillId="36" borderId="47" xfId="0" applyFont="1" applyFill="1" applyBorder="1" applyAlignment="1">
      <alignment horizontal="center" vertical="center"/>
    </xf>
    <xf numFmtId="0" fontId="93" fillId="36" borderId="48" xfId="0" applyFont="1" applyFill="1" applyBorder="1" applyAlignment="1">
      <alignment horizontal="left"/>
    </xf>
    <xf numFmtId="0" fontId="93" fillId="36" borderId="49" xfId="0" applyFont="1" applyFill="1" applyBorder="1" applyAlignment="1">
      <alignment horizontal="left"/>
    </xf>
    <xf numFmtId="0" fontId="22" fillId="36" borderId="50" xfId="51" applyFont="1" applyFill="1" applyBorder="1" applyAlignment="1">
      <alignment horizontal="center" wrapText="1"/>
      <protection/>
    </xf>
    <xf numFmtId="0" fontId="24" fillId="36" borderId="51" xfId="51" applyFont="1" applyFill="1" applyBorder="1" applyAlignment="1">
      <alignment horizontal="center" wrapText="1"/>
      <protection/>
    </xf>
    <xf numFmtId="0" fontId="24" fillId="36" borderId="52" xfId="51" applyFont="1" applyFill="1" applyBorder="1" applyAlignment="1">
      <alignment horizontal="center" wrapText="1"/>
      <protection/>
    </xf>
    <xf numFmtId="0" fontId="24" fillId="36" borderId="53" xfId="51" applyFont="1" applyFill="1" applyBorder="1" applyAlignment="1">
      <alignment horizontal="center" wrapText="1"/>
      <protection/>
    </xf>
    <xf numFmtId="0" fontId="93" fillId="36" borderId="49" xfId="0" applyFont="1" applyFill="1" applyBorder="1" applyAlignment="1">
      <alignment horizontal="left" vertical="center"/>
    </xf>
    <xf numFmtId="0" fontId="22" fillId="36" borderId="54" xfId="51" applyFont="1" applyFill="1" applyBorder="1" applyAlignment="1">
      <alignment horizontal="center" wrapText="1"/>
      <protection/>
    </xf>
    <xf numFmtId="0" fontId="93" fillId="36" borderId="48" xfId="0" applyFont="1" applyFill="1" applyBorder="1" applyAlignment="1">
      <alignment horizontal="left" vertical="center"/>
    </xf>
    <xf numFmtId="0" fontId="91" fillId="33" borderId="55" xfId="0" applyFont="1" applyFill="1" applyBorder="1" applyAlignment="1">
      <alignment horizontal="center" vertical="center"/>
    </xf>
    <xf numFmtId="4" fontId="96" fillId="33" borderId="56" xfId="0" applyNumberFormat="1" applyFont="1" applyFill="1" applyBorder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4" fontId="91" fillId="33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horizontal="left" vertical="center"/>
    </xf>
    <xf numFmtId="0" fontId="91" fillId="33" borderId="29" xfId="0" applyFont="1" applyFill="1" applyBorder="1" applyAlignment="1">
      <alignment horizontal="center" vertical="center"/>
    </xf>
    <xf numFmtId="0" fontId="91" fillId="36" borderId="45" xfId="0" applyFont="1" applyFill="1" applyBorder="1" applyAlignment="1">
      <alignment horizontal="left"/>
    </xf>
    <xf numFmtId="0" fontId="22" fillId="36" borderId="47" xfId="51" applyFont="1" applyFill="1" applyBorder="1" applyAlignment="1">
      <alignment horizontal="center" wrapText="1"/>
      <protection/>
    </xf>
    <xf numFmtId="0" fontId="91" fillId="36" borderId="56" xfId="0" applyFont="1" applyFill="1" applyBorder="1" applyAlignment="1">
      <alignment horizontal="left"/>
    </xf>
    <xf numFmtId="0" fontId="91" fillId="36" borderId="57" xfId="0" applyFont="1" applyFill="1" applyBorder="1" applyAlignment="1">
      <alignment horizontal="left"/>
    </xf>
    <xf numFmtId="0" fontId="22" fillId="36" borderId="46" xfId="51" applyFont="1" applyFill="1" applyBorder="1" applyAlignment="1">
      <alignment horizontal="center" wrapText="1"/>
      <protection/>
    </xf>
    <xf numFmtId="0" fontId="91" fillId="36" borderId="0" xfId="0" applyFont="1" applyFill="1" applyBorder="1" applyAlignment="1">
      <alignment horizontal="left"/>
    </xf>
    <xf numFmtId="0" fontId="22" fillId="36" borderId="58" xfId="51" applyFont="1" applyFill="1" applyBorder="1" applyAlignment="1">
      <alignment horizontal="center" wrapText="1"/>
      <protection/>
    </xf>
    <xf numFmtId="4" fontId="91" fillId="33" borderId="59" xfId="0" applyNumberFormat="1" applyFont="1" applyFill="1" applyBorder="1" applyAlignment="1">
      <alignment vertical="center"/>
    </xf>
    <xf numFmtId="4" fontId="91" fillId="33" borderId="60" xfId="0" applyNumberFormat="1" applyFont="1" applyFill="1" applyBorder="1" applyAlignment="1">
      <alignment vertical="center"/>
    </xf>
    <xf numFmtId="4" fontId="91" fillId="33" borderId="30" xfId="0" applyNumberFormat="1" applyFont="1" applyFill="1" applyBorder="1" applyAlignment="1">
      <alignment vertical="center"/>
    </xf>
    <xf numFmtId="0" fontId="92" fillId="33" borderId="6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" fontId="98" fillId="33" borderId="0" xfId="0" applyNumberFormat="1" applyFont="1" applyFill="1" applyBorder="1" applyAlignment="1">
      <alignment horizontal="left"/>
    </xf>
    <xf numFmtId="4" fontId="98" fillId="33" borderId="62" xfId="0" applyNumberFormat="1" applyFont="1" applyFill="1" applyBorder="1" applyAlignment="1">
      <alignment horizontal="left"/>
    </xf>
    <xf numFmtId="4" fontId="98" fillId="33" borderId="63" xfId="0" applyNumberFormat="1" applyFont="1" applyFill="1" applyBorder="1" applyAlignment="1">
      <alignment horizontal="left"/>
    </xf>
    <xf numFmtId="4" fontId="98" fillId="33" borderId="64" xfId="0" applyNumberFormat="1" applyFont="1" applyFill="1" applyBorder="1" applyAlignment="1">
      <alignment horizontal="left"/>
    </xf>
    <xf numFmtId="4" fontId="91" fillId="33" borderId="65" xfId="0" applyNumberFormat="1" applyFont="1" applyFill="1" applyBorder="1" applyAlignment="1">
      <alignment vertical="center"/>
    </xf>
    <xf numFmtId="4" fontId="91" fillId="33" borderId="66" xfId="0" applyNumberFormat="1" applyFont="1" applyFill="1" applyBorder="1" applyAlignment="1">
      <alignment vertical="center"/>
    </xf>
    <xf numFmtId="0" fontId="22" fillId="36" borderId="67" xfId="51" applyFont="1" applyFill="1" applyBorder="1" applyAlignment="1">
      <alignment horizontal="center" wrapText="1"/>
      <protection/>
    </xf>
    <xf numFmtId="0" fontId="22" fillId="36" borderId="68" xfId="51" applyFont="1" applyFill="1" applyBorder="1" applyAlignment="1">
      <alignment horizontal="center" wrapText="1"/>
      <protection/>
    </xf>
    <xf numFmtId="0" fontId="22" fillId="36" borderId="69" xfId="51" applyFont="1" applyFill="1" applyBorder="1" applyAlignment="1">
      <alignment horizontal="center" wrapText="1"/>
      <protection/>
    </xf>
    <xf numFmtId="0" fontId="101" fillId="33" borderId="0" xfId="0" applyFont="1" applyFill="1" applyAlignment="1">
      <alignment horizontal="left" vertical="center"/>
    </xf>
    <xf numFmtId="0" fontId="98" fillId="33" borderId="13" xfId="0" applyFont="1" applyFill="1" applyBorder="1" applyAlignment="1">
      <alignment horizontal="left" vertical="center"/>
    </xf>
    <xf numFmtId="0" fontId="91" fillId="36" borderId="57" xfId="0" applyFont="1" applyFill="1" applyBorder="1" applyAlignment="1">
      <alignment horizontal="center" vertical="center"/>
    </xf>
    <xf numFmtId="0" fontId="101" fillId="33" borderId="14" xfId="0" applyFont="1" applyFill="1" applyBorder="1" applyAlignment="1">
      <alignment horizontal="left" vertical="center"/>
    </xf>
    <xf numFmtId="0" fontId="91" fillId="36" borderId="54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1" fillId="36" borderId="50" xfId="0" applyFont="1" applyFill="1" applyBorder="1" applyAlignment="1">
      <alignment horizontal="center" vertical="center"/>
    </xf>
    <xf numFmtId="0" fontId="91" fillId="36" borderId="70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left" vertical="center"/>
    </xf>
    <xf numFmtId="0" fontId="22" fillId="36" borderId="69" xfId="51" applyFont="1" applyFill="1" applyBorder="1" applyAlignment="1">
      <alignment horizontal="center" vertical="center" wrapText="1"/>
      <protection/>
    </xf>
    <xf numFmtId="0" fontId="92" fillId="33" borderId="14" xfId="0" applyFont="1" applyFill="1" applyBorder="1" applyAlignment="1">
      <alignment horizontal="left" vertical="center"/>
    </xf>
    <xf numFmtId="0" fontId="92" fillId="33" borderId="0" xfId="0" applyFont="1" applyFill="1" applyAlignment="1">
      <alignment horizontal="left" vertical="center"/>
    </xf>
    <xf numFmtId="0" fontId="22" fillId="36" borderId="53" xfId="51" applyFont="1" applyFill="1" applyBorder="1" applyAlignment="1">
      <alignment horizontal="center" vertical="center" wrapText="1"/>
      <protection/>
    </xf>
    <xf numFmtId="0" fontId="103" fillId="33" borderId="0" xfId="0" applyFont="1" applyFill="1" applyAlignment="1">
      <alignment horizontal="left"/>
    </xf>
    <xf numFmtId="0" fontId="22" fillId="36" borderId="71" xfId="51" applyFont="1" applyFill="1" applyBorder="1" applyAlignment="1">
      <alignment horizontal="center" vertical="center" wrapText="1"/>
      <protection/>
    </xf>
    <xf numFmtId="4" fontId="29" fillId="33" borderId="0" xfId="0" applyNumberFormat="1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/>
    </xf>
    <xf numFmtId="0" fontId="91" fillId="35" borderId="0" xfId="0" applyFont="1" applyFill="1" applyBorder="1" applyAlignment="1">
      <alignment vertical="center" wrapText="1"/>
    </xf>
    <xf numFmtId="0" fontId="91" fillId="36" borderId="45" xfId="0" applyFont="1" applyFill="1" applyBorder="1" applyAlignment="1">
      <alignment horizontal="center" vertical="center"/>
    </xf>
    <xf numFmtId="0" fontId="91" fillId="36" borderId="56" xfId="0" applyFont="1" applyFill="1" applyBorder="1" applyAlignment="1">
      <alignment horizontal="center" vertical="center"/>
    </xf>
    <xf numFmtId="0" fontId="91" fillId="36" borderId="48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0" fontId="91" fillId="36" borderId="58" xfId="0" applyFont="1" applyFill="1" applyBorder="1" applyAlignment="1">
      <alignment horizontal="center" vertical="center"/>
    </xf>
    <xf numFmtId="0" fontId="91" fillId="36" borderId="49" xfId="0" applyFont="1" applyFill="1" applyBorder="1" applyAlignment="1">
      <alignment horizontal="center" vertical="center"/>
    </xf>
    <xf numFmtId="0" fontId="92" fillId="33" borderId="42" xfId="0" applyFont="1" applyFill="1" applyBorder="1" applyAlignment="1">
      <alignment horizontal="left" vertical="center"/>
    </xf>
    <xf numFmtId="0" fontId="92" fillId="33" borderId="37" xfId="0" applyFont="1" applyFill="1" applyBorder="1" applyAlignment="1">
      <alignment horizontal="left" vertical="center"/>
    </xf>
    <xf numFmtId="4" fontId="93" fillId="33" borderId="55" xfId="0" applyNumberFormat="1" applyFont="1" applyFill="1" applyBorder="1" applyAlignment="1">
      <alignment horizontal="left" vertical="center"/>
    </xf>
    <xf numFmtId="0" fontId="91" fillId="36" borderId="44" xfId="0" applyFont="1" applyFill="1" applyBorder="1" applyAlignment="1">
      <alignment horizontal="center" vertical="center"/>
    </xf>
    <xf numFmtId="0" fontId="92" fillId="33" borderId="38" xfId="0" applyFont="1" applyFill="1" applyBorder="1" applyAlignment="1">
      <alignment horizontal="left" vertical="center"/>
    </xf>
    <xf numFmtId="0" fontId="92" fillId="33" borderId="43" xfId="0" applyFont="1" applyFill="1" applyBorder="1" applyAlignment="1">
      <alignment horizontal="left"/>
    </xf>
    <xf numFmtId="4" fontId="91" fillId="33" borderId="34" xfId="0" applyNumberFormat="1" applyFont="1" applyFill="1" applyBorder="1" applyAlignment="1">
      <alignment/>
    </xf>
    <xf numFmtId="4" fontId="91" fillId="33" borderId="31" xfId="0" applyNumberFormat="1" applyFont="1" applyFill="1" applyBorder="1" applyAlignment="1">
      <alignment/>
    </xf>
    <xf numFmtId="0" fontId="91" fillId="33" borderId="48" xfId="0" applyFont="1" applyFill="1" applyBorder="1" applyAlignment="1">
      <alignment horizontal="left" vertical="center"/>
    </xf>
    <xf numFmtId="0" fontId="91" fillId="33" borderId="70" xfId="0" applyFont="1" applyFill="1" applyBorder="1" applyAlignment="1">
      <alignment horizontal="center" vertical="center"/>
    </xf>
    <xf numFmtId="0" fontId="91" fillId="33" borderId="49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vertical="center"/>
    </xf>
    <xf numFmtId="0" fontId="91" fillId="33" borderId="70" xfId="0" applyFont="1" applyFill="1" applyBorder="1" applyAlignment="1">
      <alignment/>
    </xf>
    <xf numFmtId="0" fontId="92" fillId="33" borderId="70" xfId="0" applyFont="1" applyFill="1" applyBorder="1" applyAlignment="1">
      <alignment horizontal="left"/>
    </xf>
    <xf numFmtId="0" fontId="92" fillId="33" borderId="0" xfId="0" applyFont="1" applyFill="1" applyAlignment="1">
      <alignment/>
    </xf>
    <xf numFmtId="0" fontId="91" fillId="36" borderId="55" xfId="0" applyFont="1" applyFill="1" applyBorder="1" applyAlignment="1">
      <alignment horizontal="center" vertical="center"/>
    </xf>
    <xf numFmtId="0" fontId="92" fillId="33" borderId="27" xfId="0" applyFont="1" applyFill="1" applyBorder="1" applyAlignment="1">
      <alignment horizontal="center" vertical="center"/>
    </xf>
    <xf numFmtId="0" fontId="98" fillId="33" borderId="23" xfId="0" applyFont="1" applyFill="1" applyBorder="1" applyAlignment="1">
      <alignment vertical="center"/>
    </xf>
    <xf numFmtId="0" fontId="98" fillId="33" borderId="61" xfId="0" applyFont="1" applyFill="1" applyBorder="1" applyAlignment="1">
      <alignment vertical="center"/>
    </xf>
    <xf numFmtId="0" fontId="98" fillId="33" borderId="41" xfId="0" applyFont="1" applyFill="1" applyBorder="1" applyAlignment="1">
      <alignment horizontal="left" vertical="center"/>
    </xf>
    <xf numFmtId="4" fontId="97" fillId="33" borderId="0" xfId="0" applyNumberFormat="1" applyFont="1" applyFill="1" applyBorder="1" applyAlignment="1">
      <alignment horizontal="left" vertical="center"/>
    </xf>
    <xf numFmtId="0" fontId="98" fillId="33" borderId="25" xfId="0" applyFont="1" applyFill="1" applyBorder="1" applyAlignment="1">
      <alignment vertical="center"/>
    </xf>
    <xf numFmtId="0" fontId="98" fillId="33" borderId="36" xfId="0" applyFont="1" applyFill="1" applyBorder="1" applyAlignment="1">
      <alignment vertical="center"/>
    </xf>
    <xf numFmtId="0" fontId="98" fillId="33" borderId="72" xfId="0" applyFont="1" applyFill="1" applyBorder="1" applyAlignment="1">
      <alignment vertical="center"/>
    </xf>
    <xf numFmtId="0" fontId="98" fillId="33" borderId="73" xfId="0" applyFont="1" applyFill="1" applyBorder="1" applyAlignment="1">
      <alignment vertical="center"/>
    </xf>
    <xf numFmtId="0" fontId="93" fillId="36" borderId="5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4" fontId="91" fillId="33" borderId="44" xfId="0" applyNumberFormat="1" applyFont="1" applyFill="1" applyBorder="1" applyAlignment="1">
      <alignment/>
    </xf>
    <xf numFmtId="4" fontId="92" fillId="33" borderId="0" xfId="0" applyNumberFormat="1" applyFont="1" applyFill="1" applyBorder="1" applyAlignment="1">
      <alignment horizontal="right" vertical="center"/>
    </xf>
    <xf numFmtId="10" fontId="106" fillId="37" borderId="74" xfId="0" applyNumberFormat="1" applyFont="1" applyFill="1" applyBorder="1" applyAlignment="1">
      <alignment horizontal="right"/>
    </xf>
    <xf numFmtId="10" fontId="91" fillId="33" borderId="55" xfId="53" applyNumberFormat="1" applyFont="1" applyFill="1" applyBorder="1" applyAlignment="1">
      <alignment horizontal="right"/>
    </xf>
    <xf numFmtId="10" fontId="92" fillId="33" borderId="42" xfId="0" applyNumberFormat="1" applyFont="1" applyFill="1" applyBorder="1" applyAlignment="1">
      <alignment horizontal="right" vertical="center"/>
    </xf>
    <xf numFmtId="10" fontId="92" fillId="33" borderId="36" xfId="0" applyNumberFormat="1" applyFont="1" applyFill="1" applyBorder="1" applyAlignment="1">
      <alignment horizontal="right" vertical="center"/>
    </xf>
    <xf numFmtId="10" fontId="92" fillId="33" borderId="37" xfId="0" applyNumberFormat="1" applyFont="1" applyFill="1" applyBorder="1" applyAlignment="1">
      <alignment horizontal="right" vertical="center"/>
    </xf>
    <xf numFmtId="10" fontId="22" fillId="33" borderId="0" xfId="0" applyNumberFormat="1" applyFont="1" applyFill="1" applyBorder="1" applyAlignment="1">
      <alignment horizontal="right" vertical="center"/>
    </xf>
    <xf numFmtId="10" fontId="91" fillId="33" borderId="55" xfId="0" applyNumberFormat="1" applyFont="1" applyFill="1" applyBorder="1" applyAlignment="1">
      <alignment horizontal="right"/>
    </xf>
    <xf numFmtId="4" fontId="107" fillId="37" borderId="74" xfId="0" applyNumberFormat="1" applyFont="1" applyFill="1" applyBorder="1" applyAlignment="1">
      <alignment/>
    </xf>
    <xf numFmtId="0" fontId="96" fillId="33" borderId="0" xfId="0" applyFont="1" applyFill="1" applyAlignment="1">
      <alignment horizontal="left"/>
    </xf>
    <xf numFmtId="0" fontId="107" fillId="37" borderId="0" xfId="0" applyFont="1" applyFill="1" applyBorder="1" applyAlignment="1">
      <alignment horizontal="left"/>
    </xf>
    <xf numFmtId="4" fontId="107" fillId="37" borderId="0" xfId="0" applyNumberFormat="1" applyFont="1" applyFill="1" applyBorder="1" applyAlignment="1">
      <alignment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2" fillId="33" borderId="0" xfId="0" applyFont="1" applyFill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164" fontId="92" fillId="33" borderId="17" xfId="0" applyNumberFormat="1" applyFont="1" applyFill="1" applyBorder="1" applyAlignment="1">
      <alignment horizontal="center"/>
    </xf>
    <xf numFmtId="0" fontId="92" fillId="33" borderId="18" xfId="0" applyFont="1" applyFill="1" applyBorder="1" applyAlignment="1">
      <alignment/>
    </xf>
    <xf numFmtId="164" fontId="92" fillId="33" borderId="0" xfId="0" applyNumberFormat="1" applyFont="1" applyFill="1" applyAlignment="1">
      <alignment horizontal="center"/>
    </xf>
    <xf numFmtId="0" fontId="97" fillId="36" borderId="75" xfId="0" applyFont="1" applyFill="1" applyBorder="1" applyAlignment="1">
      <alignment horizontal="center" vertical="center"/>
    </xf>
    <xf numFmtId="0" fontId="102" fillId="36" borderId="75" xfId="0" applyFont="1" applyFill="1" applyBorder="1" applyAlignment="1">
      <alignment horizontal="center" vertical="center"/>
    </xf>
    <xf numFmtId="4" fontId="97" fillId="36" borderId="76" xfId="0" applyNumberFormat="1" applyFont="1" applyFill="1" applyBorder="1" applyAlignment="1">
      <alignment horizontal="left" vertical="center"/>
    </xf>
    <xf numFmtId="0" fontId="92" fillId="36" borderId="77" xfId="0" applyFont="1" applyFill="1" applyBorder="1" applyAlignment="1">
      <alignment horizontal="left" vertical="center"/>
    </xf>
    <xf numFmtId="4" fontId="97" fillId="36" borderId="77" xfId="0" applyNumberFormat="1" applyFont="1" applyFill="1" applyBorder="1" applyAlignment="1">
      <alignment horizontal="right" vertical="center"/>
    </xf>
    <xf numFmtId="0" fontId="97" fillId="36" borderId="77" xfId="0" applyFont="1" applyFill="1" applyBorder="1" applyAlignment="1">
      <alignment horizontal="left" vertical="center"/>
    </xf>
    <xf numFmtId="0" fontId="97" fillId="36" borderId="78" xfId="0" applyFont="1" applyFill="1" applyBorder="1" applyAlignment="1">
      <alignment horizontal="center" vertical="center"/>
    </xf>
    <xf numFmtId="0" fontId="102" fillId="36" borderId="78" xfId="0" applyFont="1" applyFill="1" applyBorder="1" applyAlignment="1">
      <alignment horizontal="center" vertical="center"/>
    </xf>
    <xf numFmtId="0" fontId="98" fillId="36" borderId="79" xfId="0" applyFont="1" applyFill="1" applyBorder="1" applyAlignment="1">
      <alignment horizontal="left"/>
    </xf>
    <xf numFmtId="0" fontId="98" fillId="36" borderId="80" xfId="0" applyFont="1" applyFill="1" applyBorder="1" applyAlignment="1">
      <alignment horizontal="left"/>
    </xf>
    <xf numFmtId="0" fontId="98" fillId="36" borderId="81" xfId="0" applyFont="1" applyFill="1" applyBorder="1" applyAlignment="1">
      <alignment horizontal="left"/>
    </xf>
    <xf numFmtId="0" fontId="97" fillId="36" borderId="82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101" fillId="0" borderId="10" xfId="0" applyFont="1" applyFill="1" applyBorder="1" applyAlignment="1" applyProtection="1">
      <alignment horizontal="left"/>
      <protection locked="0"/>
    </xf>
    <xf numFmtId="0" fontId="101" fillId="0" borderId="11" xfId="0" applyFont="1" applyFill="1" applyBorder="1" applyAlignment="1" applyProtection="1">
      <alignment horizontal="left"/>
      <protection locked="0"/>
    </xf>
    <xf numFmtId="0" fontId="101" fillId="0" borderId="12" xfId="0" applyFont="1" applyFill="1" applyBorder="1" applyAlignment="1" applyProtection="1">
      <alignment horizontal="left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92" fillId="0" borderId="14" xfId="0" applyFont="1" applyFill="1" applyBorder="1" applyAlignment="1" applyProtection="1">
      <alignment horizontal="left"/>
      <protection locked="0"/>
    </xf>
    <xf numFmtId="0" fontId="93" fillId="0" borderId="13" xfId="0" applyFont="1" applyFill="1" applyBorder="1" applyAlignment="1" applyProtection="1">
      <alignment horizontal="left" vertical="center"/>
      <protection locked="0"/>
    </xf>
    <xf numFmtId="0" fontId="93" fillId="0" borderId="0" xfId="0" applyFont="1" applyFill="1" applyBorder="1" applyAlignment="1" applyProtection="1">
      <alignment horizontal="left" vertical="center"/>
      <protection locked="0"/>
    </xf>
    <xf numFmtId="0" fontId="93" fillId="0" borderId="14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01" fillId="0" borderId="16" xfId="0" applyFont="1" applyFill="1" applyBorder="1" applyAlignment="1" applyProtection="1">
      <alignment horizontal="left"/>
      <protection locked="0"/>
    </xf>
    <xf numFmtId="0" fontId="101" fillId="0" borderId="17" xfId="0" applyFont="1" applyFill="1" applyBorder="1" applyAlignment="1" applyProtection="1">
      <alignment horizontal="left"/>
      <protection locked="0"/>
    </xf>
    <xf numFmtId="0" fontId="101" fillId="0" borderId="18" xfId="0" applyFont="1" applyFill="1" applyBorder="1" applyAlignment="1" applyProtection="1">
      <alignment horizontal="left"/>
      <protection locked="0"/>
    </xf>
    <xf numFmtId="0" fontId="99" fillId="0" borderId="83" xfId="0" applyFont="1" applyBorder="1" applyAlignment="1" applyProtection="1">
      <alignment horizontal="left"/>
      <protection locked="0"/>
    </xf>
    <xf numFmtId="0" fontId="99" fillId="0" borderId="84" xfId="0" applyFont="1" applyBorder="1" applyAlignment="1" applyProtection="1">
      <alignment horizontal="left"/>
      <protection locked="0"/>
    </xf>
    <xf numFmtId="0" fontId="99" fillId="0" borderId="85" xfId="0" applyFont="1" applyBorder="1" applyAlignment="1" applyProtection="1">
      <alignment horizontal="left"/>
      <protection locked="0"/>
    </xf>
    <xf numFmtId="0" fontId="99" fillId="0" borderId="86" xfId="0" applyFont="1" applyBorder="1" applyAlignment="1" applyProtection="1">
      <alignment horizontal="left"/>
      <protection locked="0"/>
    </xf>
    <xf numFmtId="0" fontId="99" fillId="0" borderId="87" xfId="0" applyFont="1" applyBorder="1" applyAlignment="1" applyProtection="1">
      <alignment horizontal="left"/>
      <protection locked="0"/>
    </xf>
    <xf numFmtId="0" fontId="99" fillId="0" borderId="88" xfId="0" applyFont="1" applyBorder="1" applyAlignment="1" applyProtection="1">
      <alignment horizontal="left"/>
      <protection locked="0"/>
    </xf>
    <xf numFmtId="0" fontId="99" fillId="0" borderId="89" xfId="0" applyFont="1" applyBorder="1" applyAlignment="1" applyProtection="1">
      <alignment horizontal="left"/>
      <protection locked="0"/>
    </xf>
    <xf numFmtId="0" fontId="106" fillId="0" borderId="0" xfId="0" applyFont="1" applyAlignment="1" applyProtection="1">
      <alignment horizontal="left"/>
      <protection locked="0"/>
    </xf>
    <xf numFmtId="0" fontId="99" fillId="0" borderId="0" xfId="0" applyFont="1" applyAlignment="1" applyProtection="1">
      <alignment horizontal="left"/>
      <protection locked="0"/>
    </xf>
    <xf numFmtId="0" fontId="99" fillId="0" borderId="90" xfId="0" applyFont="1" applyBorder="1" applyAlignment="1" applyProtection="1">
      <alignment horizontal="left"/>
      <protection locked="0"/>
    </xf>
    <xf numFmtId="0" fontId="92" fillId="33" borderId="91" xfId="0" applyFont="1" applyFill="1" applyBorder="1" applyAlignment="1" applyProtection="1">
      <alignment/>
      <protection locked="0"/>
    </xf>
    <xf numFmtId="164" fontId="98" fillId="33" borderId="21" xfId="0" applyNumberFormat="1" applyFont="1" applyFill="1" applyBorder="1" applyAlignment="1" applyProtection="1">
      <alignment horizontal="center"/>
      <protection locked="0"/>
    </xf>
    <xf numFmtId="164" fontId="98" fillId="33" borderId="19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/>
      <protection locked="0"/>
    </xf>
    <xf numFmtId="3" fontId="101" fillId="33" borderId="20" xfId="0" applyNumberFormat="1" applyFont="1" applyFill="1" applyBorder="1" applyAlignment="1" applyProtection="1">
      <alignment/>
      <protection locked="0"/>
    </xf>
    <xf numFmtId="4" fontId="101" fillId="33" borderId="20" xfId="0" applyNumberFormat="1" applyFont="1" applyFill="1" applyBorder="1" applyAlignment="1" applyProtection="1">
      <alignment/>
      <protection locked="0"/>
    </xf>
    <xf numFmtId="0" fontId="101" fillId="33" borderId="21" xfId="0" applyFont="1" applyFill="1" applyBorder="1" applyAlignment="1" applyProtection="1">
      <alignment/>
      <protection locked="0"/>
    </xf>
    <xf numFmtId="10" fontId="101" fillId="33" borderId="21" xfId="0" applyNumberFormat="1" applyFont="1" applyFill="1" applyBorder="1" applyAlignment="1" applyProtection="1">
      <alignment horizontal="center"/>
      <protection locked="0"/>
    </xf>
    <xf numFmtId="3" fontId="101" fillId="33" borderId="21" xfId="0" applyNumberFormat="1" applyFont="1" applyFill="1" applyBorder="1" applyAlignment="1" applyProtection="1">
      <alignment/>
      <protection locked="0"/>
    </xf>
    <xf numFmtId="4" fontId="101" fillId="33" borderId="21" xfId="0" applyNumberFormat="1" applyFont="1" applyFill="1" applyBorder="1" applyAlignment="1" applyProtection="1">
      <alignment/>
      <protection locked="0"/>
    </xf>
    <xf numFmtId="4" fontId="91" fillId="33" borderId="92" xfId="0" applyNumberFormat="1" applyFont="1" applyFill="1" applyBorder="1" applyAlignment="1" applyProtection="1">
      <alignment/>
      <protection locked="0"/>
    </xf>
    <xf numFmtId="4" fontId="91" fillId="33" borderId="82" xfId="0" applyNumberFormat="1" applyFont="1" applyFill="1" applyBorder="1" applyAlignment="1" applyProtection="1">
      <alignment/>
      <protection locked="0"/>
    </xf>
    <xf numFmtId="0" fontId="92" fillId="33" borderId="93" xfId="0" applyFont="1" applyFill="1" applyBorder="1" applyAlignment="1" applyProtection="1">
      <alignment horizontal="center" vertical="center"/>
      <protection locked="0"/>
    </xf>
    <xf numFmtId="0" fontId="92" fillId="33" borderId="93" xfId="0" applyFont="1" applyFill="1" applyBorder="1" applyAlignment="1" applyProtection="1">
      <alignment vertical="center"/>
      <protection locked="0"/>
    </xf>
    <xf numFmtId="3" fontId="92" fillId="33" borderId="93" xfId="0" applyNumberFormat="1" applyFont="1" applyFill="1" applyBorder="1" applyAlignment="1" applyProtection="1">
      <alignment horizontal="center" vertical="center"/>
      <protection locked="0"/>
    </xf>
    <xf numFmtId="4" fontId="92" fillId="33" borderId="93" xfId="0" applyNumberFormat="1" applyFont="1" applyFill="1" applyBorder="1" applyAlignment="1" applyProtection="1">
      <alignment vertical="center"/>
      <protection locked="0"/>
    </xf>
    <xf numFmtId="0" fontId="92" fillId="33" borderId="94" xfId="0" applyFont="1" applyFill="1" applyBorder="1" applyAlignment="1" applyProtection="1">
      <alignment horizontal="center" vertical="center"/>
      <protection locked="0"/>
    </xf>
    <xf numFmtId="0" fontId="92" fillId="33" borderId="94" xfId="0" applyFont="1" applyFill="1" applyBorder="1" applyAlignment="1" applyProtection="1">
      <alignment vertical="center"/>
      <protection locked="0"/>
    </xf>
    <xf numFmtId="3" fontId="92" fillId="33" borderId="94" xfId="0" applyNumberFormat="1" applyFont="1" applyFill="1" applyBorder="1" applyAlignment="1" applyProtection="1">
      <alignment horizontal="center" vertical="center"/>
      <protection locked="0"/>
    </xf>
    <xf numFmtId="4" fontId="92" fillId="33" borderId="94" xfId="0" applyNumberFormat="1" applyFont="1" applyFill="1" applyBorder="1" applyAlignment="1" applyProtection="1">
      <alignment vertical="center"/>
      <protection locked="0"/>
    </xf>
    <xf numFmtId="4" fontId="91" fillId="33" borderId="32" xfId="0" applyNumberFormat="1" applyFont="1" applyFill="1" applyBorder="1" applyAlignment="1" applyProtection="1">
      <alignment vertical="center"/>
      <protection locked="0"/>
    </xf>
    <xf numFmtId="4" fontId="92" fillId="33" borderId="95" xfId="0" applyNumberFormat="1" applyFont="1" applyFill="1" applyBorder="1" applyAlignment="1" applyProtection="1">
      <alignment vertical="center"/>
      <protection locked="0"/>
    </xf>
    <xf numFmtId="4" fontId="92" fillId="33" borderId="96" xfId="0" applyNumberFormat="1" applyFont="1" applyFill="1" applyBorder="1" applyAlignment="1" applyProtection="1">
      <alignment vertical="center"/>
      <protection locked="0"/>
    </xf>
    <xf numFmtId="4" fontId="92" fillId="33" borderId="97" xfId="0" applyNumberFormat="1" applyFont="1" applyFill="1" applyBorder="1" applyAlignment="1" applyProtection="1">
      <alignment vertical="center"/>
      <protection locked="0"/>
    </xf>
    <xf numFmtId="4" fontId="91" fillId="33" borderId="35" xfId="0" applyNumberFormat="1" applyFont="1" applyFill="1" applyBorder="1" applyAlignment="1" applyProtection="1">
      <alignment vertical="center"/>
      <protection locked="0"/>
    </xf>
    <xf numFmtId="4" fontId="92" fillId="33" borderId="98" xfId="0" applyNumberFormat="1" applyFont="1" applyFill="1" applyBorder="1" applyAlignment="1" applyProtection="1">
      <alignment vertical="center"/>
      <protection locked="0"/>
    </xf>
    <xf numFmtId="4" fontId="92" fillId="33" borderId="99" xfId="0" applyNumberFormat="1" applyFont="1" applyFill="1" applyBorder="1" applyAlignment="1" applyProtection="1">
      <alignment vertical="center"/>
      <protection locked="0"/>
    </xf>
    <xf numFmtId="4" fontId="92" fillId="33" borderId="100" xfId="0" applyNumberFormat="1" applyFont="1" applyFill="1" applyBorder="1" applyAlignment="1" applyProtection="1">
      <alignment vertical="center"/>
      <protection locked="0"/>
    </xf>
    <xf numFmtId="4" fontId="91" fillId="33" borderId="33" xfId="0" applyNumberFormat="1" applyFont="1" applyFill="1" applyBorder="1" applyAlignment="1" applyProtection="1">
      <alignment vertical="center"/>
      <protection locked="0"/>
    </xf>
    <xf numFmtId="4" fontId="92" fillId="33" borderId="101" xfId="0" applyNumberFormat="1" applyFont="1" applyFill="1" applyBorder="1" applyAlignment="1" applyProtection="1">
      <alignment vertical="center"/>
      <protection locked="0"/>
    </xf>
    <xf numFmtId="4" fontId="92" fillId="33" borderId="102" xfId="0" applyNumberFormat="1" applyFont="1" applyFill="1" applyBorder="1" applyAlignment="1" applyProtection="1">
      <alignment vertical="center"/>
      <protection locked="0"/>
    </xf>
    <xf numFmtId="4" fontId="92" fillId="33" borderId="103" xfId="0" applyNumberFormat="1" applyFont="1" applyFill="1" applyBorder="1" applyAlignment="1" applyProtection="1">
      <alignment vertical="center"/>
      <protection locked="0"/>
    </xf>
    <xf numFmtId="4" fontId="92" fillId="33" borderId="104" xfId="0" applyNumberFormat="1" applyFont="1" applyFill="1" applyBorder="1" applyAlignment="1" applyProtection="1">
      <alignment vertical="center"/>
      <protection locked="0"/>
    </xf>
    <xf numFmtId="4" fontId="92" fillId="33" borderId="105" xfId="0" applyNumberFormat="1" applyFont="1" applyFill="1" applyBorder="1" applyAlignment="1" applyProtection="1">
      <alignment vertical="center"/>
      <protection locked="0"/>
    </xf>
    <xf numFmtId="4" fontId="92" fillId="33" borderId="106" xfId="0" applyNumberFormat="1" applyFont="1" applyFill="1" applyBorder="1" applyAlignment="1" applyProtection="1">
      <alignment vertical="center"/>
      <protection locked="0"/>
    </xf>
    <xf numFmtId="4" fontId="92" fillId="33" borderId="107" xfId="0" applyNumberFormat="1" applyFont="1" applyFill="1" applyBorder="1" applyAlignment="1" applyProtection="1">
      <alignment vertical="center"/>
      <protection locked="0"/>
    </xf>
    <xf numFmtId="0" fontId="92" fillId="33" borderId="27" xfId="0" applyFont="1" applyFill="1" applyBorder="1" applyAlignment="1" applyProtection="1">
      <alignment horizontal="left" vertical="center"/>
      <protection locked="0"/>
    </xf>
    <xf numFmtId="0" fontId="92" fillId="33" borderId="37" xfId="0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73" xfId="0" applyNumberFormat="1" applyFont="1" applyFill="1" applyBorder="1" applyAlignment="1" applyProtection="1">
      <alignment horizontal="left" vertical="center"/>
      <protection locked="0"/>
    </xf>
    <xf numFmtId="10" fontId="92" fillId="33" borderId="42" xfId="53" applyNumberFormat="1" applyFont="1" applyFill="1" applyBorder="1" applyAlignment="1" applyProtection="1">
      <alignment vertical="center"/>
      <protection locked="0"/>
    </xf>
    <xf numFmtId="4" fontId="92" fillId="33" borderId="42" xfId="0" applyNumberFormat="1" applyFont="1" applyFill="1" applyBorder="1" applyAlignment="1" applyProtection="1">
      <alignment vertical="center"/>
      <protection locked="0"/>
    </xf>
    <xf numFmtId="10" fontId="92" fillId="33" borderId="36" xfId="53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10" fontId="92" fillId="33" borderId="73" xfId="53" applyNumberFormat="1" applyFont="1" applyFill="1" applyBorder="1" applyAlignment="1" applyProtection="1">
      <alignment vertical="center"/>
      <protection locked="0"/>
    </xf>
    <xf numFmtId="4" fontId="92" fillId="33" borderId="73" xfId="0" applyNumberFormat="1" applyFont="1" applyFill="1" applyBorder="1" applyAlignment="1" applyProtection="1">
      <alignment vertical="center"/>
      <protection locked="0"/>
    </xf>
    <xf numFmtId="10" fontId="92" fillId="33" borderId="37" xfId="53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10" fontId="91" fillId="33" borderId="31" xfId="53" applyNumberFormat="1" applyFont="1" applyFill="1" applyBorder="1" applyAlignment="1">
      <alignment vertical="center"/>
    </xf>
    <xf numFmtId="4" fontId="91" fillId="33" borderId="51" xfId="0" applyNumberFormat="1" applyFont="1" applyFill="1" applyBorder="1" applyAlignment="1" applyProtection="1">
      <alignment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41" xfId="0" applyNumberFormat="1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vertical="center"/>
      <protection locked="0"/>
    </xf>
    <xf numFmtId="4" fontId="92" fillId="33" borderId="108" xfId="0" applyNumberFormat="1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vertical="center"/>
      <protection locked="0"/>
    </xf>
    <xf numFmtId="0" fontId="92" fillId="33" borderId="40" xfId="0" applyFont="1" applyFill="1" applyBorder="1" applyAlignment="1" applyProtection="1">
      <alignment horizontal="left" vertical="center"/>
      <protection locked="0"/>
    </xf>
    <xf numFmtId="0" fontId="92" fillId="33" borderId="26" xfId="0" applyFont="1" applyFill="1" applyBorder="1" applyAlignment="1" applyProtection="1">
      <alignment horizontal="left" vertical="center"/>
      <protection locked="0"/>
    </xf>
    <xf numFmtId="0" fontId="92" fillId="33" borderId="28" xfId="0" applyFont="1" applyFill="1" applyBorder="1" applyAlignment="1" applyProtection="1">
      <alignment horizontal="left" vertical="center"/>
      <protection locked="0"/>
    </xf>
    <xf numFmtId="0" fontId="92" fillId="33" borderId="41" xfId="0" applyFont="1" applyFill="1" applyBorder="1" applyAlignment="1" applyProtection="1">
      <alignment horizontal="left" vertical="center"/>
      <protection locked="0"/>
    </xf>
    <xf numFmtId="0" fontId="92" fillId="33" borderId="35" xfId="0" applyFont="1" applyFill="1" applyBorder="1" applyAlignment="1" applyProtection="1">
      <alignment horizontal="left" vertical="center"/>
      <protection locked="0"/>
    </xf>
    <xf numFmtId="0" fontId="92" fillId="33" borderId="33" xfId="0" applyFont="1" applyFill="1" applyBorder="1" applyAlignment="1" applyProtection="1">
      <alignment horizontal="left" vertical="center"/>
      <protection locked="0"/>
    </xf>
    <xf numFmtId="4" fontId="91" fillId="33" borderId="34" xfId="0" applyNumberFormat="1" applyFont="1" applyFill="1" applyBorder="1" applyAlignment="1" applyProtection="1">
      <alignment vertical="center"/>
      <protection locked="0"/>
    </xf>
    <xf numFmtId="4" fontId="91" fillId="33" borderId="59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2" fillId="33" borderId="109" xfId="0" applyNumberFormat="1" applyFont="1" applyFill="1" applyBorder="1" applyAlignment="1" applyProtection="1">
      <alignment vertical="center"/>
      <protection locked="0"/>
    </xf>
    <xf numFmtId="4" fontId="92" fillId="33" borderId="110" xfId="0" applyNumberFormat="1" applyFont="1" applyFill="1" applyBorder="1" applyAlignment="1" applyProtection="1">
      <alignment vertical="center"/>
      <protection locked="0"/>
    </xf>
    <xf numFmtId="4" fontId="92" fillId="33" borderId="111" xfId="0" applyNumberFormat="1" applyFont="1" applyFill="1" applyBorder="1" applyAlignment="1" applyProtection="1">
      <alignment vertical="center"/>
      <protection locked="0"/>
    </xf>
    <xf numFmtId="0" fontId="98" fillId="33" borderId="44" xfId="0" applyFont="1" applyFill="1" applyBorder="1" applyAlignment="1" applyProtection="1">
      <alignment horizontal="center" vertical="center"/>
      <protection locked="0"/>
    </xf>
    <xf numFmtId="4" fontId="92" fillId="33" borderId="40" xfId="0" applyNumberFormat="1" applyFont="1" applyFill="1" applyBorder="1" applyAlignment="1" applyProtection="1">
      <alignment horizontal="left" vertical="center"/>
      <protection locked="0"/>
    </xf>
    <xf numFmtId="4" fontId="92" fillId="33" borderId="28" xfId="0" applyNumberFormat="1" applyFont="1" applyFill="1" applyBorder="1" applyAlignment="1" applyProtection="1">
      <alignment horizontal="left" vertical="center"/>
      <protection locked="0"/>
    </xf>
    <xf numFmtId="4" fontId="92" fillId="33" borderId="33" xfId="0" applyNumberFormat="1" applyFont="1" applyFill="1" applyBorder="1" applyAlignment="1" applyProtection="1">
      <alignment horizontal="left" vertical="center"/>
      <protection locked="0"/>
    </xf>
    <xf numFmtId="4" fontId="98" fillId="33" borderId="41" xfId="0" applyNumberFormat="1" applyFont="1" applyFill="1" applyBorder="1" applyAlignment="1" applyProtection="1">
      <alignment vertical="center"/>
      <protection locked="0"/>
    </xf>
    <xf numFmtId="4" fontId="98" fillId="33" borderId="54" xfId="0" applyNumberFormat="1" applyFont="1" applyFill="1" applyBorder="1" applyAlignment="1" applyProtection="1">
      <alignment vertical="center"/>
      <protection locked="0"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3" fontId="93" fillId="33" borderId="44" xfId="0" applyNumberFormat="1" applyFont="1" applyFill="1" applyBorder="1" applyAlignment="1" applyProtection="1">
      <alignment horizontal="center" vertical="center"/>
      <protection locked="0"/>
    </xf>
    <xf numFmtId="0" fontId="91" fillId="33" borderId="112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1" fillId="33" borderId="91" xfId="0" applyFont="1" applyFill="1" applyBorder="1" applyAlignment="1">
      <alignment/>
    </xf>
    <xf numFmtId="0" fontId="91" fillId="33" borderId="91" xfId="0" applyFont="1" applyFill="1" applyBorder="1" applyAlignment="1" applyProtection="1">
      <alignment/>
      <protection locked="0"/>
    </xf>
    <xf numFmtId="0" fontId="98" fillId="33" borderId="20" xfId="0" applyFont="1" applyFill="1" applyBorder="1" applyAlignment="1" applyProtection="1">
      <alignment/>
      <protection locked="0"/>
    </xf>
    <xf numFmtId="0" fontId="98" fillId="33" borderId="21" xfId="0" applyFont="1" applyFill="1" applyBorder="1" applyAlignment="1" applyProtection="1">
      <alignment/>
      <protection locked="0"/>
    </xf>
    <xf numFmtId="0" fontId="98" fillId="33" borderId="19" xfId="0" applyFont="1" applyFill="1" applyBorder="1" applyAlignment="1" applyProtection="1">
      <alignment/>
      <protection locked="0"/>
    </xf>
    <xf numFmtId="10" fontId="101" fillId="33" borderId="20" xfId="0" applyNumberFormat="1" applyFont="1" applyFill="1" applyBorder="1" applyAlignment="1" applyProtection="1">
      <alignment/>
      <protection locked="0"/>
    </xf>
    <xf numFmtId="10" fontId="101" fillId="33" borderId="21" xfId="0" applyNumberFormat="1" applyFont="1" applyFill="1" applyBorder="1" applyAlignment="1" applyProtection="1">
      <alignment/>
      <protection locked="0"/>
    </xf>
    <xf numFmtId="4" fontId="92" fillId="33" borderId="32" xfId="0" applyNumberFormat="1" applyFont="1" applyFill="1" applyBorder="1" applyAlignment="1" applyProtection="1">
      <alignment horizontal="left" vertical="center"/>
      <protection locked="0"/>
    </xf>
    <xf numFmtId="0" fontId="92" fillId="33" borderId="32" xfId="0" applyFont="1" applyFill="1" applyBorder="1" applyAlignment="1" applyProtection="1">
      <alignment horizontal="left" vertical="center"/>
      <protection locked="0"/>
    </xf>
    <xf numFmtId="4" fontId="92" fillId="33" borderId="35" xfId="0" applyNumberFormat="1" applyFont="1" applyFill="1" applyBorder="1" applyAlignment="1" applyProtection="1">
      <alignment horizontal="left" vertical="center"/>
      <protection locked="0"/>
    </xf>
    <xf numFmtId="4" fontId="92" fillId="33" borderId="34" xfId="0" applyNumberFormat="1" applyFont="1" applyFill="1" applyBorder="1" applyAlignment="1" applyProtection="1">
      <alignment horizontal="right" vertical="center"/>
      <protection locked="0"/>
    </xf>
    <xf numFmtId="4" fontId="92" fillId="33" borderId="66" xfId="0" applyNumberFormat="1" applyFont="1" applyFill="1" applyBorder="1" applyAlignment="1" applyProtection="1">
      <alignment horizontal="right" vertical="center"/>
      <protection locked="0"/>
    </xf>
    <xf numFmtId="4" fontId="92" fillId="33" borderId="60" xfId="0" applyNumberFormat="1" applyFont="1" applyFill="1" applyBorder="1" applyAlignment="1" applyProtection="1">
      <alignment horizontal="right" vertical="center"/>
      <protection locked="0"/>
    </xf>
    <xf numFmtId="4" fontId="92" fillId="33" borderId="65" xfId="0" applyNumberFormat="1" applyFont="1" applyFill="1" applyBorder="1" applyAlignment="1" applyProtection="1">
      <alignment horizontal="right" vertical="center"/>
      <protection locked="0"/>
    </xf>
    <xf numFmtId="0" fontId="92" fillId="33" borderId="23" xfId="0" applyFont="1" applyFill="1" applyBorder="1" applyAlignment="1" applyProtection="1">
      <alignment vertical="center"/>
      <protection locked="0"/>
    </xf>
    <xf numFmtId="0" fontId="92" fillId="33" borderId="61" xfId="0" applyFont="1" applyFill="1" applyBorder="1" applyAlignment="1" applyProtection="1">
      <alignment vertical="center"/>
      <protection locked="0"/>
    </xf>
    <xf numFmtId="0" fontId="92" fillId="33" borderId="25" xfId="0" applyFont="1" applyFill="1" applyBorder="1" applyAlignment="1" applyProtection="1">
      <alignment vertical="center"/>
      <protection locked="0"/>
    </xf>
    <xf numFmtId="0" fontId="92" fillId="33" borderId="36" xfId="0" applyFont="1" applyFill="1" applyBorder="1" applyAlignment="1" applyProtection="1">
      <alignment vertical="center"/>
      <protection locked="0"/>
    </xf>
    <xf numFmtId="0" fontId="92" fillId="33" borderId="27" xfId="0" applyFont="1" applyFill="1" applyBorder="1" applyAlignment="1" applyProtection="1">
      <alignment vertical="center"/>
      <protection locked="0"/>
    </xf>
    <xf numFmtId="0" fontId="92" fillId="33" borderId="37" xfId="0" applyFont="1" applyFill="1" applyBorder="1" applyAlignment="1" applyProtection="1">
      <alignment vertical="center"/>
      <protection locked="0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4" fontId="92" fillId="33" borderId="113" xfId="0" applyNumberFormat="1" applyFont="1" applyFill="1" applyBorder="1" applyAlignment="1" applyProtection="1">
      <alignment horizontal="right" vertical="center"/>
      <protection locked="0"/>
    </xf>
    <xf numFmtId="4" fontId="92" fillId="33" borderId="100" xfId="0" applyNumberFormat="1" applyFont="1" applyFill="1" applyBorder="1" applyAlignment="1" applyProtection="1">
      <alignment horizontal="right" vertical="center"/>
      <protection locked="0"/>
    </xf>
    <xf numFmtId="4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109" xfId="0" applyNumberFormat="1" applyFont="1" applyFill="1" applyBorder="1" applyAlignment="1" applyProtection="1">
      <alignment vertical="center"/>
      <protection locked="0"/>
    </xf>
    <xf numFmtId="4" fontId="92" fillId="33" borderId="105" xfId="0" applyNumberFormat="1" applyFont="1" applyFill="1" applyBorder="1" applyAlignment="1" applyProtection="1">
      <alignment vertical="center"/>
      <protection locked="0"/>
    </xf>
    <xf numFmtId="4" fontId="92" fillId="33" borderId="111" xfId="0" applyNumberFormat="1" applyFont="1" applyFill="1" applyBorder="1" applyAlignment="1" applyProtection="1">
      <alignment horizontal="right" vertical="center"/>
      <protection locked="0"/>
    </xf>
    <xf numFmtId="4" fontId="92" fillId="33" borderId="102" xfId="0" applyNumberFormat="1" applyFont="1" applyFill="1" applyBorder="1" applyAlignment="1" applyProtection="1">
      <alignment horizontal="right" vertical="center"/>
      <protection locked="0"/>
    </xf>
    <xf numFmtId="4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109" xfId="0" applyNumberFormat="1" applyFont="1" applyFill="1" applyBorder="1" applyAlignment="1" applyProtection="1">
      <alignment horizontal="right" vertical="center"/>
      <protection locked="0"/>
    </xf>
    <xf numFmtId="4" fontId="92" fillId="33" borderId="105" xfId="0" applyNumberFormat="1" applyFont="1" applyFill="1" applyBorder="1" applyAlignment="1" applyProtection="1">
      <alignment horizontal="right" vertical="center"/>
      <protection locked="0"/>
    </xf>
    <xf numFmtId="4" fontId="92" fillId="33" borderId="113" xfId="0" applyNumberFormat="1" applyFont="1" applyFill="1" applyBorder="1" applyAlignment="1" applyProtection="1">
      <alignment horizontal="right" vertical="center"/>
      <protection locked="0"/>
    </xf>
    <xf numFmtId="0" fontId="92" fillId="33" borderId="41" xfId="0" applyFont="1" applyFill="1" applyBorder="1" applyAlignment="1" applyProtection="1">
      <alignment horizontal="center" vertical="center"/>
      <protection locked="0"/>
    </xf>
    <xf numFmtId="0" fontId="92" fillId="33" borderId="35" xfId="0" applyFont="1" applyFill="1" applyBorder="1" applyAlignment="1" applyProtection="1">
      <alignment horizontal="center" vertical="center"/>
      <protection locked="0"/>
    </xf>
    <xf numFmtId="0" fontId="92" fillId="33" borderId="33" xfId="0" applyFont="1" applyFill="1" applyBorder="1" applyAlignment="1" applyProtection="1">
      <alignment horizontal="center" vertical="center"/>
      <protection locked="0"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92" fillId="33" borderId="40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4" fontId="92" fillId="33" borderId="28" xfId="0" applyNumberFormat="1" applyFont="1" applyFill="1" applyBorder="1" applyAlignment="1" applyProtection="1">
      <alignment horizontal="right" vertical="center"/>
      <protection locked="0"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108" fillId="33" borderId="0" xfId="0" applyFont="1" applyFill="1" applyBorder="1" applyAlignment="1">
      <alignment horizontal="left" vertical="center"/>
    </xf>
    <xf numFmtId="0" fontId="109" fillId="33" borderId="0" xfId="0" applyFont="1" applyFill="1" applyBorder="1" applyAlignment="1">
      <alignment horizontal="center" vertical="center"/>
    </xf>
    <xf numFmtId="4" fontId="91" fillId="33" borderId="113" xfId="0" applyNumberFormat="1" applyFont="1" applyFill="1" applyBorder="1" applyAlignment="1">
      <alignment horizontal="right" vertical="center"/>
    </xf>
    <xf numFmtId="4" fontId="92" fillId="33" borderId="44" xfId="0" applyNumberFormat="1" applyFont="1" applyFill="1" applyBorder="1" applyAlignment="1" applyProtection="1">
      <alignment vertical="center"/>
      <protection locked="0"/>
    </xf>
    <xf numFmtId="0" fontId="92" fillId="33" borderId="23" xfId="0" applyFont="1" applyFill="1" applyBorder="1" applyAlignment="1" applyProtection="1">
      <alignment/>
      <protection locked="0"/>
    </xf>
    <xf numFmtId="0" fontId="92" fillId="33" borderId="24" xfId="0" applyFont="1" applyFill="1" applyBorder="1" applyAlignment="1" applyProtection="1">
      <alignment/>
      <protection locked="0"/>
    </xf>
    <xf numFmtId="0" fontId="92" fillId="33" borderId="61" xfId="0" applyFont="1" applyFill="1" applyBorder="1" applyAlignment="1" applyProtection="1">
      <alignment/>
      <protection locked="0"/>
    </xf>
    <xf numFmtId="0" fontId="92" fillId="33" borderId="25" xfId="0" applyFont="1" applyFill="1" applyBorder="1" applyAlignment="1" applyProtection="1">
      <alignment/>
      <protection locked="0"/>
    </xf>
    <xf numFmtId="0" fontId="92" fillId="33" borderId="26" xfId="0" applyFont="1" applyFill="1" applyBorder="1" applyAlignment="1" applyProtection="1">
      <alignment/>
      <protection locked="0"/>
    </xf>
    <xf numFmtId="0" fontId="92" fillId="33" borderId="36" xfId="0" applyFont="1" applyFill="1" applyBorder="1" applyAlignment="1" applyProtection="1">
      <alignment/>
      <protection locked="0"/>
    </xf>
    <xf numFmtId="0" fontId="92" fillId="33" borderId="27" xfId="0" applyFont="1" applyFill="1" applyBorder="1" applyAlignment="1" applyProtection="1">
      <alignment/>
      <protection locked="0"/>
    </xf>
    <xf numFmtId="0" fontId="92" fillId="33" borderId="28" xfId="0" applyFont="1" applyFill="1" applyBorder="1" applyAlignment="1" applyProtection="1">
      <alignment/>
      <protection locked="0"/>
    </xf>
    <xf numFmtId="0" fontId="92" fillId="33" borderId="37" xfId="0" applyFont="1" applyFill="1" applyBorder="1" applyAlignment="1" applyProtection="1">
      <alignment/>
      <protection locked="0"/>
    </xf>
    <xf numFmtId="165" fontId="92" fillId="33" borderId="113" xfId="0" applyNumberFormat="1" applyFont="1" applyFill="1" applyBorder="1" applyAlignment="1" applyProtection="1">
      <alignment horizontal="right" vertical="center"/>
      <protection locked="0"/>
    </xf>
    <xf numFmtId="165" fontId="92" fillId="33" borderId="113" xfId="0" applyNumberFormat="1" applyFont="1" applyFill="1" applyBorder="1" applyAlignment="1" applyProtection="1">
      <alignment horizontal="right" vertical="center"/>
      <protection locked="0"/>
    </xf>
    <xf numFmtId="165" fontId="92" fillId="33" borderId="100" xfId="0" applyNumberFormat="1" applyFont="1" applyFill="1" applyBorder="1" applyAlignment="1" applyProtection="1">
      <alignment horizontal="right" vertical="center"/>
      <protection locked="0"/>
    </xf>
    <xf numFmtId="165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41" xfId="0" applyNumberFormat="1" applyFont="1" applyFill="1" applyBorder="1" applyAlignment="1" applyProtection="1">
      <alignment vertical="center"/>
      <protection/>
    </xf>
    <xf numFmtId="4" fontId="92" fillId="33" borderId="33" xfId="0" applyNumberFormat="1" applyFont="1" applyFill="1" applyBorder="1" applyAlignment="1" applyProtection="1">
      <alignment vertical="center"/>
      <protection/>
    </xf>
    <xf numFmtId="0" fontId="110" fillId="0" borderId="13" xfId="0" applyFont="1" applyFill="1" applyBorder="1" applyAlignment="1" applyProtection="1">
      <alignment horizontal="left"/>
      <protection locked="0"/>
    </xf>
    <xf numFmtId="0" fontId="110" fillId="0" borderId="0" xfId="0" applyFont="1" applyFill="1" applyBorder="1" applyAlignment="1" applyProtection="1">
      <alignment horizontal="left"/>
      <protection locked="0"/>
    </xf>
    <xf numFmtId="0" fontId="110" fillId="0" borderId="14" xfId="0" applyFont="1" applyFill="1" applyBorder="1" applyAlignment="1" applyProtection="1">
      <alignment horizontal="left"/>
      <protection locked="0"/>
    </xf>
    <xf numFmtId="0" fontId="110" fillId="0" borderId="13" xfId="0" applyFont="1" applyFill="1" applyBorder="1" applyAlignment="1" applyProtection="1">
      <alignment horizontal="left" vertical="center"/>
      <protection locked="0"/>
    </xf>
    <xf numFmtId="0" fontId="110" fillId="0" borderId="0" xfId="0" applyFont="1" applyFill="1" applyBorder="1" applyAlignment="1" applyProtection="1">
      <alignment horizontal="left" vertical="center"/>
      <protection locked="0"/>
    </xf>
    <xf numFmtId="0" fontId="110" fillId="0" borderId="14" xfId="0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Alignment="1" applyProtection="1">
      <alignment horizontal="left"/>
      <protection/>
    </xf>
    <xf numFmtId="0" fontId="101" fillId="33" borderId="10" xfId="0" applyFont="1" applyFill="1" applyBorder="1" applyAlignment="1" applyProtection="1">
      <alignment horizontal="left"/>
      <protection/>
    </xf>
    <xf numFmtId="0" fontId="101" fillId="33" borderId="11" xfId="0" applyFont="1" applyFill="1" applyBorder="1" applyAlignment="1" applyProtection="1">
      <alignment horizontal="left"/>
      <protection/>
    </xf>
    <xf numFmtId="4" fontId="101" fillId="33" borderId="11" xfId="0" applyNumberFormat="1" applyFont="1" applyFill="1" applyBorder="1" applyAlignment="1" applyProtection="1">
      <alignment horizontal="left"/>
      <protection/>
    </xf>
    <xf numFmtId="0" fontId="101" fillId="33" borderId="12" xfId="0" applyFont="1" applyFill="1" applyBorder="1" applyAlignment="1" applyProtection="1">
      <alignment horizontal="left"/>
      <protection/>
    </xf>
    <xf numFmtId="0" fontId="101" fillId="33" borderId="13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0" fontId="101" fillId="33" borderId="14" xfId="0" applyFont="1" applyFill="1" applyBorder="1" applyAlignment="1" applyProtection="1">
      <alignment horizontal="left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left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1" fillId="35" borderId="0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/>
      <protection/>
    </xf>
    <xf numFmtId="0" fontId="96" fillId="33" borderId="13" xfId="0" applyFont="1" applyFill="1" applyBorder="1" applyAlignment="1" applyProtection="1">
      <alignment horizontal="left"/>
      <protection/>
    </xf>
    <xf numFmtId="0" fontId="93" fillId="34" borderId="0" xfId="0" applyFont="1" applyFill="1" applyBorder="1" applyAlignment="1" applyProtection="1">
      <alignment horizontal="left" vertical="center"/>
      <protection/>
    </xf>
    <xf numFmtId="4" fontId="93" fillId="34" borderId="0" xfId="0" applyNumberFormat="1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98" fillId="33" borderId="13" xfId="0" applyFont="1" applyFill="1" applyBorder="1" applyAlignment="1" applyProtection="1">
      <alignment horizontal="left"/>
      <protection/>
    </xf>
    <xf numFmtId="0" fontId="98" fillId="36" borderId="45" xfId="0" applyFont="1" applyFill="1" applyBorder="1" applyAlignment="1" applyProtection="1">
      <alignment vertical="center"/>
      <protection/>
    </xf>
    <xf numFmtId="0" fontId="98" fillId="36" borderId="46" xfId="0" applyFont="1" applyFill="1" applyBorder="1" applyAlignment="1" applyProtection="1">
      <alignment vertical="center"/>
      <protection/>
    </xf>
    <xf numFmtId="4" fontId="97" fillId="36" borderId="43" xfId="0" applyNumberFormat="1" applyFont="1" applyFill="1" applyBorder="1" applyAlignment="1" applyProtection="1">
      <alignment horizontal="right" vertical="center"/>
      <protection/>
    </xf>
    <xf numFmtId="1" fontId="97" fillId="36" borderId="38" xfId="0" applyNumberFormat="1" applyFont="1" applyFill="1" applyBorder="1" applyAlignment="1" applyProtection="1">
      <alignment horizontal="center" vertical="center"/>
      <protection/>
    </xf>
    <xf numFmtId="1" fontId="93" fillId="36" borderId="55" xfId="0" applyNumberFormat="1" applyFont="1" applyFill="1" applyBorder="1" applyAlignment="1" applyProtection="1">
      <alignment horizontal="left" vertical="center"/>
      <protection/>
    </xf>
    <xf numFmtId="1" fontId="97" fillId="36" borderId="38" xfId="0" applyNumberFormat="1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102" fillId="33" borderId="13" xfId="0" applyFont="1" applyFill="1" applyBorder="1" applyAlignment="1" applyProtection="1">
      <alignment horizontal="center"/>
      <protection/>
    </xf>
    <xf numFmtId="0" fontId="93" fillId="36" borderId="48" xfId="0" applyFont="1" applyFill="1" applyBorder="1" applyAlignment="1" applyProtection="1">
      <alignment vertical="center"/>
      <protection/>
    </xf>
    <xf numFmtId="0" fontId="102" fillId="36" borderId="49" xfId="0" applyFont="1" applyFill="1" applyBorder="1" applyAlignment="1" applyProtection="1">
      <alignment horizontal="center" vertical="center"/>
      <protection/>
    </xf>
    <xf numFmtId="4" fontId="102" fillId="36" borderId="44" xfId="0" applyNumberFormat="1" applyFont="1" applyFill="1" applyBorder="1" applyAlignment="1" applyProtection="1">
      <alignment horizontal="center" vertical="center"/>
      <protection/>
    </xf>
    <xf numFmtId="0" fontId="102" fillId="33" borderId="0" xfId="0" applyFont="1" applyFill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43" xfId="0" applyFont="1" applyFill="1" applyBorder="1" applyAlignment="1" applyProtection="1">
      <alignment vertical="center"/>
      <protection/>
    </xf>
    <xf numFmtId="0" fontId="91" fillId="33" borderId="55" xfId="0" applyFont="1" applyFill="1" applyBorder="1" applyAlignment="1" applyProtection="1">
      <alignment vertical="center"/>
      <protection/>
    </xf>
    <xf numFmtId="4" fontId="91" fillId="33" borderId="44" xfId="0" applyNumberFormat="1" applyFont="1" applyFill="1" applyBorder="1" applyAlignment="1" applyProtection="1">
      <alignment vertical="center"/>
      <protection/>
    </xf>
    <xf numFmtId="4" fontId="91" fillId="33" borderId="44" xfId="0" applyNumberFormat="1" applyFont="1" applyFill="1" applyBorder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2" fillId="33" borderId="23" xfId="0" applyFont="1" applyFill="1" applyBorder="1" applyAlignment="1" applyProtection="1">
      <alignment vertical="center"/>
      <protection/>
    </xf>
    <xf numFmtId="0" fontId="92" fillId="33" borderId="61" xfId="0" applyFont="1" applyFill="1" applyBorder="1" applyAlignment="1" applyProtection="1">
      <alignment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vertical="center"/>
      <protection/>
    </xf>
    <xf numFmtId="0" fontId="92" fillId="33" borderId="37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0" fontId="111" fillId="33" borderId="13" xfId="0" applyFont="1" applyFill="1" applyBorder="1" applyAlignment="1" applyProtection="1">
      <alignment horizontal="left"/>
      <protection/>
    </xf>
    <xf numFmtId="0" fontId="111" fillId="33" borderId="23" xfId="0" applyFont="1" applyFill="1" applyBorder="1" applyAlignment="1" applyProtection="1">
      <alignment vertical="center"/>
      <protection/>
    </xf>
    <xf numFmtId="0" fontId="111" fillId="33" borderId="61" xfId="0" applyFont="1" applyFill="1" applyBorder="1" applyAlignment="1" applyProtection="1">
      <alignment vertical="center"/>
      <protection/>
    </xf>
    <xf numFmtId="4" fontId="111" fillId="33" borderId="32" xfId="0" applyNumberFormat="1" applyFont="1" applyFill="1" applyBorder="1" applyAlignment="1" applyProtection="1">
      <alignment vertical="center"/>
      <protection/>
    </xf>
    <xf numFmtId="4" fontId="111" fillId="33" borderId="32" xfId="0" applyNumberFormat="1" applyFont="1" applyFill="1" applyBorder="1" applyAlignment="1" applyProtection="1">
      <alignment horizontal="left" vertical="center"/>
      <protection/>
    </xf>
    <xf numFmtId="0" fontId="111" fillId="33" borderId="32" xfId="0" applyFont="1" applyFill="1" applyBorder="1" applyAlignment="1" applyProtection="1">
      <alignment horizontal="left" vertical="center"/>
      <protection/>
    </xf>
    <xf numFmtId="0" fontId="111" fillId="33" borderId="14" xfId="0" applyFont="1" applyFill="1" applyBorder="1" applyAlignment="1" applyProtection="1">
      <alignment horizontal="left"/>
      <protection/>
    </xf>
    <xf numFmtId="0" fontId="111" fillId="33" borderId="0" xfId="0" applyFont="1" applyFill="1" applyAlignment="1" applyProtection="1">
      <alignment horizontal="left" vertical="center"/>
      <protection/>
    </xf>
    <xf numFmtId="0" fontId="91" fillId="33" borderId="29" xfId="0" applyFont="1" applyFill="1" applyBorder="1" applyAlignment="1" applyProtection="1">
      <alignment vertical="center"/>
      <protection/>
    </xf>
    <xf numFmtId="0" fontId="91" fillId="33" borderId="31" xfId="0" applyFont="1" applyFill="1" applyBorder="1" applyAlignment="1" applyProtection="1">
      <alignment vertical="center"/>
      <protection/>
    </xf>
    <xf numFmtId="4" fontId="91" fillId="33" borderId="34" xfId="0" applyNumberFormat="1" applyFont="1" applyFill="1" applyBorder="1" applyAlignment="1" applyProtection="1">
      <alignment vertical="center"/>
      <protection/>
    </xf>
    <xf numFmtId="4" fontId="91" fillId="33" borderId="34" xfId="0" applyNumberFormat="1" applyFont="1" applyFill="1" applyBorder="1" applyAlignment="1" applyProtection="1">
      <alignment horizontal="left" vertical="center"/>
      <protection/>
    </xf>
    <xf numFmtId="0" fontId="91" fillId="33" borderId="3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102" fillId="36" borderId="47" xfId="0" applyNumberFormat="1" applyFont="1" applyFill="1" applyBorder="1" applyAlignment="1" applyProtection="1">
      <alignment horizontal="center" vertical="center"/>
      <protection/>
    </xf>
    <xf numFmtId="1" fontId="93" fillId="36" borderId="50" xfId="0" applyNumberFormat="1" applyFont="1" applyFill="1" applyBorder="1" applyAlignment="1" applyProtection="1">
      <alignment horizontal="center" vertical="center"/>
      <protection/>
    </xf>
    <xf numFmtId="4" fontId="91" fillId="33" borderId="29" xfId="0" applyNumberFormat="1" applyFont="1" applyFill="1" applyBorder="1" applyAlignment="1" applyProtection="1">
      <alignment horizontal="left" vertical="center"/>
      <protection/>
    </xf>
    <xf numFmtId="4" fontId="91" fillId="33" borderId="30" xfId="0" applyNumberFormat="1" applyFont="1" applyFill="1" applyBorder="1" applyAlignment="1" applyProtection="1">
      <alignment horizontal="left" vertical="center"/>
      <protection/>
    </xf>
    <xf numFmtId="4" fontId="91" fillId="33" borderId="31" xfId="0" applyNumberFormat="1" applyFont="1" applyFill="1" applyBorder="1" applyAlignment="1" applyProtection="1">
      <alignment horizontal="left" vertical="center"/>
      <protection/>
    </xf>
    <xf numFmtId="4" fontId="91" fillId="33" borderId="43" xfId="0" applyNumberFormat="1" applyFont="1" applyFill="1" applyBorder="1" applyAlignment="1" applyProtection="1">
      <alignment horizontal="left" vertical="center"/>
      <protection/>
    </xf>
    <xf numFmtId="4" fontId="91" fillId="33" borderId="38" xfId="0" applyNumberFormat="1" applyFont="1" applyFill="1" applyBorder="1" applyAlignment="1" applyProtection="1">
      <alignment horizontal="left" vertical="center"/>
      <protection/>
    </xf>
    <xf numFmtId="4" fontId="91" fillId="33" borderId="55" xfId="0" applyNumberFormat="1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vertical="center"/>
      <protection/>
    </xf>
    <xf numFmtId="0" fontId="92" fillId="33" borderId="42" xfId="0" applyFont="1" applyFill="1" applyBorder="1" applyAlignment="1" applyProtection="1">
      <alignment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72" xfId="0" applyFont="1" applyFill="1" applyBorder="1" applyAlignment="1" applyProtection="1">
      <alignment vertical="center"/>
      <protection/>
    </xf>
    <xf numFmtId="0" fontId="92" fillId="33" borderId="73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 horizontal="left" vertical="center"/>
      <protection/>
    </xf>
    <xf numFmtId="0" fontId="104" fillId="33" borderId="0" xfId="0" applyFont="1" applyFill="1" applyBorder="1" applyAlignment="1" applyProtection="1">
      <alignment vertical="center"/>
      <protection/>
    </xf>
    <xf numFmtId="4" fontId="104" fillId="33" borderId="0" xfId="0" applyNumberFormat="1" applyFont="1" applyFill="1" applyBorder="1" applyAlignment="1" applyProtection="1">
      <alignment horizontal="left" vertical="center"/>
      <protection/>
    </xf>
    <xf numFmtId="0" fontId="101" fillId="33" borderId="16" xfId="0" applyFont="1" applyFill="1" applyBorder="1" applyAlignment="1" applyProtection="1">
      <alignment horizontal="left"/>
      <protection/>
    </xf>
    <xf numFmtId="0" fontId="101" fillId="33" borderId="17" xfId="0" applyFont="1" applyFill="1" applyBorder="1" applyAlignment="1" applyProtection="1">
      <alignment horizontal="left"/>
      <protection/>
    </xf>
    <xf numFmtId="0" fontId="101" fillId="33" borderId="18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Alignment="1" applyProtection="1">
      <alignment horizontal="right"/>
      <protection/>
    </xf>
    <xf numFmtId="0" fontId="99" fillId="33" borderId="0" xfId="0" applyFont="1" applyFill="1" applyAlignment="1" applyProtection="1">
      <alignment horizontal="left"/>
      <protection/>
    </xf>
    <xf numFmtId="4" fontId="92" fillId="33" borderId="26" xfId="0" applyNumberFormat="1" applyFont="1" applyFill="1" applyBorder="1" applyAlignment="1" applyProtection="1">
      <alignment horizontal="left" vertical="center"/>
      <protection locked="0"/>
    </xf>
    <xf numFmtId="4" fontId="92" fillId="33" borderId="23" xfId="0" applyNumberFormat="1" applyFont="1" applyFill="1" applyBorder="1" applyAlignment="1" applyProtection="1">
      <alignment horizontal="left" vertical="center"/>
      <protection locked="0"/>
    </xf>
    <xf numFmtId="4" fontId="92" fillId="33" borderId="24" xfId="0" applyNumberFormat="1" applyFont="1" applyFill="1" applyBorder="1" applyAlignment="1" applyProtection="1">
      <alignment horizontal="left" vertical="center"/>
      <protection locked="0"/>
    </xf>
    <xf numFmtId="4" fontId="92" fillId="33" borderId="72" xfId="0" applyNumberFormat="1" applyFont="1" applyFill="1" applyBorder="1" applyAlignment="1" applyProtection="1">
      <alignment horizontal="left" vertical="center"/>
      <protection locked="0"/>
    </xf>
    <xf numFmtId="4" fontId="92" fillId="33" borderId="114" xfId="0" applyNumberFormat="1" applyFont="1" applyFill="1" applyBorder="1" applyAlignment="1" applyProtection="1">
      <alignment horizontal="left" vertical="center"/>
      <protection locked="0"/>
    </xf>
    <xf numFmtId="0" fontId="91" fillId="35" borderId="0" xfId="0" applyFont="1" applyFill="1" applyBorder="1" applyAlignment="1" applyProtection="1">
      <alignment horizontal="left" vertical="center" wrapText="1"/>
      <protection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33" borderId="36" xfId="0" applyNumberFormat="1" applyFont="1" applyFill="1" applyBorder="1" applyAlignment="1" applyProtection="1">
      <alignment horizontal="right" vertical="center"/>
      <protection locked="0"/>
    </xf>
    <xf numFmtId="4" fontId="92" fillId="33" borderId="37" xfId="0" applyNumberFormat="1" applyFont="1" applyFill="1" applyBorder="1" applyAlignment="1" applyProtection="1">
      <alignment horizontal="right" vertical="center"/>
      <protection locked="0"/>
    </xf>
    <xf numFmtId="0" fontId="101" fillId="33" borderId="0" xfId="0" applyFont="1" applyFill="1" applyAlignment="1" applyProtection="1">
      <alignment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10" xfId="0" applyFont="1" applyFill="1" applyBorder="1" applyAlignment="1" applyProtection="1">
      <alignment/>
      <protection/>
    </xf>
    <xf numFmtId="0" fontId="101" fillId="33" borderId="11" xfId="0" applyFont="1" applyFill="1" applyBorder="1" applyAlignment="1" applyProtection="1">
      <alignment/>
      <protection/>
    </xf>
    <xf numFmtId="0" fontId="101" fillId="33" borderId="12" xfId="0" applyFont="1" applyFill="1" applyBorder="1" applyAlignment="1" applyProtection="1">
      <alignment/>
      <protection/>
    </xf>
    <xf numFmtId="0" fontId="101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101" fillId="33" borderId="14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0" xfId="0" applyFont="1" applyFill="1" applyBorder="1" applyAlignment="1" applyProtection="1">
      <alignment horizontal="center" vertical="center"/>
      <protection/>
    </xf>
    <xf numFmtId="0" fontId="92" fillId="33" borderId="13" xfId="0" applyFont="1" applyFill="1" applyBorder="1" applyAlignment="1" applyProtection="1">
      <alignment/>
      <protection/>
    </xf>
    <xf numFmtId="0" fontId="91" fillId="35" borderId="0" xfId="0" applyFont="1" applyFill="1" applyBorder="1" applyAlignment="1" applyProtection="1">
      <alignment vertical="center"/>
      <protection/>
    </xf>
    <xf numFmtId="0" fontId="92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/>
      <protection/>
    </xf>
    <xf numFmtId="0" fontId="96" fillId="33" borderId="13" xfId="0" applyFont="1" applyFill="1" applyBorder="1" applyAlignment="1" applyProtection="1">
      <alignment/>
      <protection/>
    </xf>
    <xf numFmtId="0" fontId="93" fillId="34" borderId="0" xfId="0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 vertical="center"/>
      <protection/>
    </xf>
    <xf numFmtId="0" fontId="91" fillId="33" borderId="15" xfId="0" applyFont="1" applyFill="1" applyBorder="1" applyAlignment="1" applyProtection="1">
      <alignment/>
      <protection/>
    </xf>
    <xf numFmtId="0" fontId="20" fillId="33" borderId="15" xfId="0" applyNumberFormat="1" applyFont="1" applyFill="1" applyBorder="1" applyAlignment="1" applyProtection="1">
      <alignment horizontal="left"/>
      <protection/>
    </xf>
    <xf numFmtId="0" fontId="101" fillId="33" borderId="15" xfId="0" applyFont="1" applyFill="1" applyBorder="1" applyAlignment="1" applyProtection="1">
      <alignment/>
      <protection/>
    </xf>
    <xf numFmtId="0" fontId="101" fillId="33" borderId="15" xfId="0" applyFont="1" applyFill="1" applyBorder="1" applyAlignment="1" applyProtection="1">
      <alignment horizontal="left"/>
      <protection/>
    </xf>
    <xf numFmtId="0" fontId="112" fillId="33" borderId="0" xfId="0" applyFont="1" applyFill="1" applyBorder="1" applyAlignment="1" applyProtection="1">
      <alignment horizontal="center"/>
      <protection/>
    </xf>
    <xf numFmtId="0" fontId="101" fillId="33" borderId="13" xfId="0" applyFont="1" applyFill="1" applyBorder="1" applyAlignment="1" applyProtection="1">
      <alignment wrapText="1"/>
      <protection/>
    </xf>
    <xf numFmtId="0" fontId="101" fillId="33" borderId="15" xfId="0" applyFont="1" applyFill="1" applyBorder="1" applyAlignment="1" applyProtection="1">
      <alignment wrapText="1"/>
      <protection/>
    </xf>
    <xf numFmtId="0" fontId="101" fillId="33" borderId="15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01" fillId="33" borderId="15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101" fillId="33" borderId="14" xfId="0" applyFont="1" applyFill="1" applyBorder="1" applyAlignment="1" applyProtection="1">
      <alignment wrapText="1"/>
      <protection/>
    </xf>
    <xf numFmtId="0" fontId="101" fillId="33" borderId="0" xfId="0" applyFont="1" applyFill="1" applyAlignment="1" applyProtection="1">
      <alignment wrapText="1"/>
      <protection/>
    </xf>
    <xf numFmtId="0" fontId="99" fillId="37" borderId="15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center" wrapText="1"/>
      <protection/>
    </xf>
    <xf numFmtId="0" fontId="101" fillId="33" borderId="0" xfId="0" applyFont="1" applyFill="1" applyBorder="1" applyAlignment="1" applyProtection="1" quotePrefix="1">
      <alignment horizontal="left"/>
      <protection/>
    </xf>
    <xf numFmtId="0" fontId="101" fillId="33" borderId="16" xfId="0" applyFont="1" applyFill="1" applyBorder="1" applyAlignment="1" applyProtection="1">
      <alignment/>
      <protection/>
    </xf>
    <xf numFmtId="0" fontId="101" fillId="33" borderId="17" xfId="0" applyFont="1" applyFill="1" applyBorder="1" applyAlignment="1" applyProtection="1">
      <alignment/>
      <protection/>
    </xf>
    <xf numFmtId="0" fontId="101" fillId="33" borderId="18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0" xfId="0" applyFont="1" applyFill="1" applyAlignment="1" applyProtection="1">
      <alignment/>
      <protection/>
    </xf>
    <xf numFmtId="3" fontId="101" fillId="33" borderId="20" xfId="0" applyNumberFormat="1" applyFont="1" applyFill="1" applyBorder="1" applyAlignment="1" applyProtection="1">
      <alignment horizontal="center"/>
      <protection locked="0"/>
    </xf>
    <xf numFmtId="3" fontId="101" fillId="33" borderId="21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 horizontal="center"/>
      <protection locked="0"/>
    </xf>
    <xf numFmtId="0" fontId="101" fillId="33" borderId="21" xfId="0" applyFont="1" applyFill="1" applyBorder="1" applyAlignment="1" applyProtection="1">
      <alignment horizontal="center"/>
      <protection locked="0"/>
    </xf>
    <xf numFmtId="0" fontId="92" fillId="33" borderId="0" xfId="0" applyFont="1" applyFill="1" applyBorder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vertical="center"/>
      <protection locked="0"/>
    </xf>
    <xf numFmtId="4" fontId="92" fillId="33" borderId="0" xfId="0" applyNumberFormat="1" applyFont="1" applyFill="1" applyBorder="1" applyAlignment="1" applyProtection="1">
      <alignment horizontal="left" vertical="center"/>
      <protection locked="0"/>
    </xf>
    <xf numFmtId="0" fontId="102" fillId="33" borderId="0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 vertical="center"/>
      <protection/>
    </xf>
    <xf numFmtId="0" fontId="101" fillId="33" borderId="0" xfId="0" applyFont="1" applyFill="1" applyBorder="1" applyAlignment="1" applyProtection="1" quotePrefix="1">
      <alignment vertical="center"/>
      <protection/>
    </xf>
    <xf numFmtId="4" fontId="91" fillId="36" borderId="47" xfId="0" applyNumberFormat="1" applyFont="1" applyFill="1" applyBorder="1" applyAlignment="1" applyProtection="1">
      <alignment horizontal="center" vertical="center"/>
      <protection/>
    </xf>
    <xf numFmtId="1" fontId="91" fillId="36" borderId="50" xfId="0" applyNumberFormat="1" applyFont="1" applyFill="1" applyBorder="1" applyAlignment="1" applyProtection="1">
      <alignment horizontal="center"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26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0" fontId="91" fillId="33" borderId="30" xfId="0" applyFont="1" applyFill="1" applyBorder="1" applyAlignment="1" applyProtection="1">
      <alignment vertical="center"/>
      <protection/>
    </xf>
    <xf numFmtId="4" fontId="91" fillId="33" borderId="31" xfId="0" applyNumberFormat="1" applyFont="1" applyFill="1" applyBorder="1" applyAlignment="1" applyProtection="1">
      <alignment vertical="center"/>
      <protection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3" fontId="91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92" fillId="33" borderId="0" xfId="0" applyFont="1" applyFill="1" applyBorder="1" applyAlignment="1" quotePrefix="1">
      <alignment horizontal="left" vertical="center"/>
    </xf>
    <xf numFmtId="3" fontId="92" fillId="33" borderId="0" xfId="0" applyNumberFormat="1" applyFont="1" applyFill="1" applyBorder="1" applyAlignment="1">
      <alignment horizontal="center" vertical="center"/>
    </xf>
    <xf numFmtId="4" fontId="92" fillId="33" borderId="0" xfId="0" applyNumberFormat="1" applyFont="1" applyFill="1" applyBorder="1" applyAlignment="1">
      <alignment vertical="center"/>
    </xf>
    <xf numFmtId="0" fontId="92" fillId="33" borderId="0" xfId="0" applyFont="1" applyFill="1" applyBorder="1" applyAlignment="1">
      <alignment horizontal="left" vertical="center"/>
    </xf>
    <xf numFmtId="0" fontId="91" fillId="36" borderId="115" xfId="0" applyFont="1" applyFill="1" applyBorder="1" applyAlignment="1" quotePrefix="1">
      <alignment horizontal="left" vertical="center"/>
    </xf>
    <xf numFmtId="0" fontId="37" fillId="33" borderId="41" xfId="0" applyFont="1" applyFill="1" applyBorder="1" applyAlignment="1" applyProtection="1">
      <alignment horizontal="center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1" fillId="33" borderId="23" xfId="0" applyFont="1" applyFill="1" applyBorder="1" applyAlignment="1" applyProtection="1">
      <alignment vertical="center"/>
      <protection/>
    </xf>
    <xf numFmtId="0" fontId="91" fillId="33" borderId="61" xfId="0" applyFont="1" applyFill="1" applyBorder="1" applyAlignment="1" applyProtection="1">
      <alignment vertical="center"/>
      <protection/>
    </xf>
    <xf numFmtId="4" fontId="91" fillId="33" borderId="32" xfId="0" applyNumberFormat="1" applyFont="1" applyFill="1" applyBorder="1" applyAlignment="1" applyProtection="1">
      <alignment horizontal="left" vertical="center"/>
      <protection locked="0"/>
    </xf>
    <xf numFmtId="0" fontId="91" fillId="33" borderId="32" xfId="0" applyFont="1" applyFill="1" applyBorder="1" applyAlignment="1" applyProtection="1">
      <alignment horizontal="left" vertical="center"/>
      <protection locked="0"/>
    </xf>
    <xf numFmtId="0" fontId="91" fillId="33" borderId="27" xfId="0" applyFont="1" applyFill="1" applyBorder="1" applyAlignment="1" applyProtection="1">
      <alignment vertical="center"/>
      <protection/>
    </xf>
    <xf numFmtId="0" fontId="91" fillId="33" borderId="37" xfId="0" applyFont="1" applyFill="1" applyBorder="1" applyAlignment="1" applyProtection="1">
      <alignment vertical="center"/>
      <protection/>
    </xf>
    <xf numFmtId="4" fontId="91" fillId="33" borderId="33" xfId="0" applyNumberFormat="1" applyFont="1" applyFill="1" applyBorder="1" applyAlignment="1" applyProtection="1">
      <alignment horizontal="left" vertical="center"/>
      <protection locked="0"/>
    </xf>
    <xf numFmtId="0" fontId="91" fillId="33" borderId="33" xfId="0" applyFont="1" applyFill="1" applyBorder="1" applyAlignment="1" applyProtection="1">
      <alignment horizontal="left" vertical="center"/>
      <protection locked="0"/>
    </xf>
    <xf numFmtId="4" fontId="91" fillId="33" borderId="32" xfId="0" applyNumberFormat="1" applyFont="1" applyFill="1" applyBorder="1" applyAlignment="1" applyProtection="1">
      <alignment vertical="center"/>
      <protection/>
    </xf>
    <xf numFmtId="4" fontId="91" fillId="33" borderId="32" xfId="0" applyNumberFormat="1" applyFont="1" applyFill="1" applyBorder="1" applyAlignment="1" applyProtection="1">
      <alignment horizontal="left" vertical="center"/>
      <protection/>
    </xf>
    <xf numFmtId="0" fontId="91" fillId="33" borderId="32" xfId="0" applyFont="1" applyFill="1" applyBorder="1" applyAlignment="1" applyProtection="1">
      <alignment horizontal="left" vertical="center"/>
      <protection/>
    </xf>
    <xf numFmtId="0" fontId="91" fillId="33" borderId="25" xfId="0" applyFont="1" applyFill="1" applyBorder="1" applyAlignment="1" applyProtection="1">
      <alignment vertical="center"/>
      <protection/>
    </xf>
    <xf numFmtId="0" fontId="91" fillId="33" borderId="36" xfId="0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horizontal="left" vertical="center"/>
      <protection/>
    </xf>
    <xf numFmtId="0" fontId="91" fillId="33" borderId="35" xfId="0" applyFont="1" applyFill="1" applyBorder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 applyProtection="1">
      <alignment horizontal="left" vertical="center"/>
      <protection locked="0"/>
    </xf>
    <xf numFmtId="0" fontId="91" fillId="33" borderId="45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4" fontId="91" fillId="33" borderId="47" xfId="0" applyNumberFormat="1" applyFont="1" applyFill="1" applyBorder="1" applyAlignment="1" applyProtection="1">
      <alignment vertical="center"/>
      <protection locked="0"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1" fontId="92" fillId="33" borderId="41" xfId="0" applyNumberFormat="1" applyFont="1" applyFill="1" applyBorder="1" applyAlignment="1" applyProtection="1">
      <alignment horizontal="center" vertical="center"/>
      <protection locked="0"/>
    </xf>
    <xf numFmtId="1" fontId="92" fillId="33" borderId="35" xfId="0" applyNumberFormat="1" applyFont="1" applyFill="1" applyBorder="1" applyAlignment="1" applyProtection="1">
      <alignment horizontal="center" vertical="center"/>
      <protection locked="0"/>
    </xf>
    <xf numFmtId="4" fontId="92" fillId="33" borderId="31" xfId="0" applyNumberFormat="1" applyFont="1" applyFill="1" applyBorder="1" applyAlignment="1" applyProtection="1">
      <alignment horizontal="left" vertical="center"/>
      <protection locked="0"/>
    </xf>
    <xf numFmtId="4" fontId="92" fillId="33" borderId="42" xfId="53" applyNumberFormat="1" applyFont="1" applyFill="1" applyBorder="1" applyAlignment="1" applyProtection="1">
      <alignment vertical="center"/>
      <protection locked="0"/>
    </xf>
    <xf numFmtId="4" fontId="92" fillId="33" borderId="36" xfId="53" applyNumberFormat="1" applyFont="1" applyFill="1" applyBorder="1" applyAlignment="1" applyProtection="1">
      <alignment vertical="center"/>
      <protection locked="0"/>
    </xf>
    <xf numFmtId="4" fontId="92" fillId="33" borderId="73" xfId="53" applyNumberFormat="1" applyFont="1" applyFill="1" applyBorder="1" applyAlignment="1" applyProtection="1">
      <alignment vertical="center"/>
      <protection locked="0"/>
    </xf>
    <xf numFmtId="4" fontId="92" fillId="33" borderId="37" xfId="53" applyNumberFormat="1" applyFont="1" applyFill="1" applyBorder="1" applyAlignment="1" applyProtection="1">
      <alignment vertical="center"/>
      <protection locked="0"/>
    </xf>
    <xf numFmtId="0" fontId="92" fillId="33" borderId="42" xfId="0" applyNumberFormat="1" applyFont="1" applyFill="1" applyBorder="1" applyAlignment="1" applyProtection="1">
      <alignment horizontal="left" vertical="center"/>
      <protection locked="0"/>
    </xf>
    <xf numFmtId="0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73" xfId="0" applyNumberFormat="1" applyFont="1" applyFill="1" applyBorder="1" applyAlignment="1" applyProtection="1">
      <alignment horizontal="left" vertical="center"/>
      <protection locked="0"/>
    </xf>
    <xf numFmtId="0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2" fillId="33" borderId="41" xfId="0" applyNumberFormat="1" applyFont="1" applyFill="1" applyBorder="1" applyAlignment="1" applyProtection="1">
      <alignment horizontal="center" vertical="center"/>
      <protection locked="0"/>
    </xf>
    <xf numFmtId="0" fontId="92" fillId="33" borderId="35" xfId="0" applyNumberFormat="1" applyFont="1" applyFill="1" applyBorder="1" applyAlignment="1" applyProtection="1">
      <alignment horizontal="center" vertical="center"/>
      <protection locked="0"/>
    </xf>
    <xf numFmtId="0" fontId="92" fillId="33" borderId="108" xfId="0" applyNumberFormat="1" applyFont="1" applyFill="1" applyBorder="1" applyAlignment="1" applyProtection="1">
      <alignment horizontal="center" vertical="center"/>
      <protection locked="0"/>
    </xf>
    <xf numFmtId="0" fontId="92" fillId="33" borderId="33" xfId="0" applyNumberFormat="1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center" vertical="center"/>
      <protection locked="0"/>
    </xf>
    <xf numFmtId="4" fontId="92" fillId="33" borderId="61" xfId="0" applyNumberFormat="1" applyFont="1" applyFill="1" applyBorder="1" applyAlignment="1" applyProtection="1">
      <alignment horizontal="center" vertical="center"/>
      <protection locked="0"/>
    </xf>
    <xf numFmtId="4" fontId="91" fillId="33" borderId="42" xfId="0" applyNumberFormat="1" applyFont="1" applyFill="1" applyBorder="1" applyAlignment="1" applyProtection="1">
      <alignment horizontal="center" vertical="center"/>
      <protection locked="0"/>
    </xf>
    <xf numFmtId="4" fontId="92" fillId="33" borderId="42" xfId="0" applyNumberFormat="1" applyFont="1" applyFill="1" applyBorder="1" applyAlignment="1" applyProtection="1">
      <alignment horizontal="center" vertical="center"/>
      <protection locked="0"/>
    </xf>
    <xf numFmtId="4" fontId="91" fillId="33" borderId="36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4" fontId="91" fillId="33" borderId="73" xfId="0" applyNumberFormat="1" applyFont="1" applyFill="1" applyBorder="1" applyAlignment="1" applyProtection="1">
      <alignment horizontal="center" vertical="center"/>
      <protection locked="0"/>
    </xf>
    <xf numFmtId="4" fontId="92" fillId="33" borderId="73" xfId="0" applyNumberFormat="1" applyFont="1" applyFill="1" applyBorder="1" applyAlignment="1" applyProtection="1">
      <alignment horizontal="center" vertical="center"/>
      <protection locked="0"/>
    </xf>
    <xf numFmtId="4" fontId="91" fillId="33" borderId="37" xfId="0" applyNumberFormat="1" applyFont="1" applyFill="1" applyBorder="1" applyAlignment="1" applyProtection="1">
      <alignment horizontal="center" vertical="center"/>
      <protection locked="0"/>
    </xf>
    <xf numFmtId="4" fontId="92" fillId="33" borderId="37" xfId="0" applyNumberFormat="1" applyFont="1" applyFill="1" applyBorder="1" applyAlignment="1" applyProtection="1">
      <alignment horizontal="center" vertical="center"/>
      <protection locked="0"/>
    </xf>
    <xf numFmtId="4" fontId="92" fillId="33" borderId="97" xfId="0" applyNumberFormat="1" applyFont="1" applyFill="1" applyBorder="1" applyAlignment="1" applyProtection="1">
      <alignment horizontal="right" vertical="center"/>
      <protection locked="0"/>
    </xf>
    <xf numFmtId="4" fontId="92" fillId="33" borderId="104" xfId="0" applyNumberFormat="1" applyFont="1" applyFill="1" applyBorder="1" applyAlignment="1" applyProtection="1">
      <alignment horizontal="right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4" fontId="92" fillId="33" borderId="98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101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91" fillId="36" borderId="47" xfId="0" applyFont="1" applyFill="1" applyBorder="1" applyAlignment="1">
      <alignment horizontal="center"/>
    </xf>
    <xf numFmtId="0" fontId="91" fillId="36" borderId="54" xfId="0" applyFont="1" applyFill="1" applyBorder="1" applyAlignment="1">
      <alignment horizontal="center"/>
    </xf>
    <xf numFmtId="0" fontId="92" fillId="33" borderId="13" xfId="0" applyFont="1" applyFill="1" applyBorder="1" applyAlignment="1">
      <alignment vertical="center"/>
    </xf>
    <xf numFmtId="0" fontId="92" fillId="33" borderId="32" xfId="0" applyFont="1" applyFill="1" applyBorder="1" applyAlignment="1">
      <alignment vertical="center"/>
    </xf>
    <xf numFmtId="4" fontId="92" fillId="33" borderId="32" xfId="0" applyNumberFormat="1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/>
    </xf>
    <xf numFmtId="0" fontId="92" fillId="33" borderId="0" xfId="0" applyFont="1" applyFill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3" xfId="0" applyFont="1" applyFill="1" applyBorder="1" applyAlignment="1">
      <alignment vertical="center"/>
    </xf>
    <xf numFmtId="0" fontId="92" fillId="33" borderId="33" xfId="0" applyFont="1" applyFill="1" applyBorder="1" applyAlignment="1">
      <alignment vertical="center"/>
    </xf>
    <xf numFmtId="0" fontId="92" fillId="36" borderId="33" xfId="0" applyFont="1" applyFill="1" applyBorder="1" applyAlignment="1">
      <alignment vertical="center"/>
    </xf>
    <xf numFmtId="0" fontId="92" fillId="33" borderId="33" xfId="0" applyFont="1" applyFill="1" applyBorder="1" applyAlignment="1">
      <alignment horizontal="center" vertical="center"/>
    </xf>
    <xf numFmtId="0" fontId="92" fillId="33" borderId="44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3" borderId="44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vertical="center"/>
    </xf>
    <xf numFmtId="0" fontId="113" fillId="38" borderId="0" xfId="0" applyFont="1" applyFill="1" applyBorder="1" applyAlignment="1">
      <alignment vertical="center"/>
    </xf>
    <xf numFmtId="0" fontId="92" fillId="33" borderId="10" xfId="0" applyFont="1" applyFill="1" applyBorder="1" applyAlignment="1">
      <alignment/>
    </xf>
    <xf numFmtId="0" fontId="104" fillId="33" borderId="40" xfId="0" applyFont="1" applyFill="1" applyBorder="1" applyAlignment="1" applyProtection="1">
      <alignment horizontal="left" vertical="center"/>
      <protection locked="0"/>
    </xf>
    <xf numFmtId="4" fontId="104" fillId="33" borderId="40" xfId="0" applyNumberFormat="1" applyFont="1" applyFill="1" applyBorder="1" applyAlignment="1" applyProtection="1">
      <alignment horizontal="left" vertical="center"/>
      <protection locked="0"/>
    </xf>
    <xf numFmtId="4" fontId="93" fillId="33" borderId="40" xfId="0" applyNumberFormat="1" applyFont="1" applyFill="1" applyBorder="1" applyAlignment="1" applyProtection="1">
      <alignment horizontal="left" vertical="center"/>
      <protection locked="0"/>
    </xf>
    <xf numFmtId="0" fontId="104" fillId="33" borderId="26" xfId="0" applyFont="1" applyFill="1" applyBorder="1" applyAlignment="1" applyProtection="1">
      <alignment horizontal="left" vertical="center"/>
      <protection locked="0"/>
    </xf>
    <xf numFmtId="4" fontId="104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26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4" fontId="92" fillId="33" borderId="42" xfId="0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73" xfId="0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0" fontId="93" fillId="33" borderId="0" xfId="0" applyFont="1" applyFill="1" applyAlignment="1">
      <alignment horizontal="center" vertical="center"/>
    </xf>
    <xf numFmtId="0" fontId="96" fillId="33" borderId="13" xfId="0" applyFont="1" applyFill="1" applyBorder="1" applyAlignment="1">
      <alignment horizontal="center" vertical="center"/>
    </xf>
    <xf numFmtId="0" fontId="22" fillId="36" borderId="47" xfId="51" applyFont="1" applyFill="1" applyBorder="1" applyAlignment="1">
      <alignment horizontal="center" vertical="center" wrapText="1"/>
      <protection/>
    </xf>
    <xf numFmtId="0" fontId="22" fillId="36" borderId="44" xfId="51" applyFont="1" applyFill="1" applyBorder="1" applyAlignment="1">
      <alignment horizontal="center" vertical="center" wrapText="1"/>
      <protection/>
    </xf>
    <xf numFmtId="0" fontId="96" fillId="33" borderId="14" xfId="0" applyFont="1" applyFill="1" applyBorder="1" applyAlignment="1">
      <alignment horizontal="center" vertical="center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101" fillId="0" borderId="14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>
      <alignment horizontal="center" vertical="center"/>
    </xf>
    <xf numFmtId="0" fontId="92" fillId="33" borderId="13" xfId="0" applyFont="1" applyFill="1" applyBorder="1" applyAlignment="1">
      <alignment horizontal="center" vertical="center"/>
    </xf>
    <xf numFmtId="0" fontId="22" fillId="36" borderId="50" xfId="51" applyFont="1" applyFill="1" applyBorder="1" applyAlignment="1">
      <alignment horizontal="center" vertical="center" wrapText="1"/>
      <protection/>
    </xf>
    <xf numFmtId="0" fontId="92" fillId="33" borderId="14" xfId="0" applyFont="1" applyFill="1" applyBorder="1" applyAlignment="1">
      <alignment horizontal="center" vertical="center"/>
    </xf>
    <xf numFmtId="0" fontId="104" fillId="33" borderId="0" xfId="0" applyFont="1" applyFill="1" applyBorder="1" applyAlignment="1" applyProtection="1">
      <alignment horizontal="left" vertical="center"/>
      <protection locked="0"/>
    </xf>
    <xf numFmtId="4" fontId="104" fillId="33" borderId="0" xfId="0" applyNumberFormat="1" applyFont="1" applyFill="1" applyBorder="1" applyAlignment="1" applyProtection="1">
      <alignment horizontal="left" vertical="center"/>
      <protection locked="0"/>
    </xf>
    <xf numFmtId="4" fontId="93" fillId="33" borderId="0" xfId="0" applyNumberFormat="1" applyFont="1" applyFill="1" applyBorder="1" applyAlignment="1" applyProtection="1">
      <alignment horizontal="left" vertical="center"/>
      <protection locked="0"/>
    </xf>
    <xf numFmtId="0" fontId="105" fillId="33" borderId="0" xfId="0" applyFont="1" applyFill="1" applyBorder="1" applyAlignment="1" applyProtection="1">
      <alignment horizontal="left" vertical="center"/>
      <protection locked="0"/>
    </xf>
    <xf numFmtId="0" fontId="104" fillId="33" borderId="0" xfId="0" applyFont="1" applyFill="1" applyBorder="1" applyAlignment="1" applyProtection="1" quotePrefix="1">
      <alignment horizontal="left" vertical="center"/>
      <protection locked="0"/>
    </xf>
    <xf numFmtId="3" fontId="105" fillId="33" borderId="0" xfId="0" applyNumberFormat="1" applyFont="1" applyFill="1" applyBorder="1" applyAlignment="1" applyProtection="1">
      <alignment horizontal="left" vertical="center"/>
      <protection locked="0"/>
    </xf>
    <xf numFmtId="0" fontId="98" fillId="0" borderId="13" xfId="0" applyFont="1" applyFill="1" applyBorder="1" applyAlignment="1">
      <alignment horizontal="left"/>
    </xf>
    <xf numFmtId="0" fontId="104" fillId="0" borderId="0" xfId="0" applyFont="1" applyFill="1" applyBorder="1" applyAlignment="1" applyProtection="1" quotePrefix="1">
      <alignment horizontal="left" vertical="center"/>
      <protection locked="0"/>
    </xf>
    <xf numFmtId="0" fontId="104" fillId="0" borderId="0" xfId="0" applyFont="1" applyFill="1" applyBorder="1" applyAlignment="1" applyProtection="1">
      <alignment horizontal="left" vertical="center"/>
      <protection locked="0"/>
    </xf>
    <xf numFmtId="4" fontId="104" fillId="0" borderId="0" xfId="0" applyNumberFormat="1" applyFont="1" applyFill="1" applyBorder="1" applyAlignment="1" applyProtection="1">
      <alignment horizontal="left" vertical="center"/>
      <protection locked="0"/>
    </xf>
    <xf numFmtId="4" fontId="93" fillId="0" borderId="0" xfId="0" applyNumberFormat="1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>
      <alignment horizontal="left"/>
    </xf>
    <xf numFmtId="0" fontId="101" fillId="0" borderId="0" xfId="0" applyFont="1" applyFill="1" applyAlignment="1">
      <alignment horizontal="left"/>
    </xf>
    <xf numFmtId="0" fontId="92" fillId="33" borderId="0" xfId="0" applyFont="1" applyFill="1" applyBorder="1" applyAlignment="1" applyProtection="1">
      <alignment/>
      <protection locked="0"/>
    </xf>
    <xf numFmtId="0" fontId="102" fillId="33" borderId="0" xfId="0" applyFont="1" applyFill="1" applyBorder="1" applyAlignment="1" applyProtection="1">
      <alignment/>
      <protection locked="0"/>
    </xf>
    <xf numFmtId="0" fontId="99" fillId="0" borderId="0" xfId="0" applyFont="1" applyAlignment="1">
      <alignment/>
    </xf>
    <xf numFmtId="0" fontId="92" fillId="33" borderId="0" xfId="0" applyFont="1" applyFill="1" applyAlignment="1">
      <alignment vertical="center"/>
    </xf>
    <xf numFmtId="0" fontId="92" fillId="33" borderId="13" xfId="0" applyFont="1" applyFill="1" applyBorder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101" fillId="33" borderId="17" xfId="0" applyFont="1" applyFill="1" applyBorder="1" applyAlignment="1">
      <alignment horizontal="left"/>
    </xf>
    <xf numFmtId="0" fontId="22" fillId="36" borderId="55" xfId="51" applyFont="1" applyFill="1" applyBorder="1" applyAlignment="1">
      <alignment horizontal="center" vertical="center" wrapText="1"/>
      <protection/>
    </xf>
    <xf numFmtId="4" fontId="92" fillId="33" borderId="23" xfId="0" applyNumberFormat="1" applyFont="1" applyFill="1" applyBorder="1" applyAlignment="1" applyProtection="1">
      <alignment vertical="center"/>
      <protection locked="0"/>
    </xf>
    <xf numFmtId="4" fontId="92" fillId="33" borderId="39" xfId="0" applyNumberFormat="1" applyFont="1" applyFill="1" applyBorder="1" applyAlignment="1" applyProtection="1">
      <alignment vertical="center"/>
      <protection locked="0"/>
    </xf>
    <xf numFmtId="4" fontId="92" fillId="33" borderId="25" xfId="0" applyNumberFormat="1" applyFont="1" applyFill="1" applyBorder="1" applyAlignment="1" applyProtection="1">
      <alignment vertical="center"/>
      <protection locked="0"/>
    </xf>
    <xf numFmtId="4" fontId="92" fillId="33" borderId="72" xfId="0" applyNumberFormat="1" applyFont="1" applyFill="1" applyBorder="1" applyAlignment="1" applyProtection="1">
      <alignment vertical="center"/>
      <protection locked="0"/>
    </xf>
    <xf numFmtId="4" fontId="92" fillId="33" borderId="27" xfId="0" applyNumberFormat="1" applyFont="1" applyFill="1" applyBorder="1" applyAlignment="1" applyProtection="1">
      <alignment vertical="center"/>
      <protection locked="0"/>
    </xf>
    <xf numFmtId="4" fontId="92" fillId="33" borderId="0" xfId="0" applyNumberFormat="1" applyFont="1" applyFill="1" applyBorder="1" applyAlignment="1" applyProtection="1">
      <alignment horizontal="center" vertical="center"/>
      <protection locked="0"/>
    </xf>
    <xf numFmtId="4" fontId="92" fillId="33" borderId="43" xfId="0" applyNumberFormat="1" applyFont="1" applyFill="1" applyBorder="1" applyAlignment="1" applyProtection="1">
      <alignment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16" xfId="51" applyFont="1" applyFill="1" applyBorder="1" applyAlignment="1">
      <alignment horizontal="center" vertical="center" wrapText="1"/>
      <protection/>
    </xf>
    <xf numFmtId="4" fontId="92" fillId="33" borderId="117" xfId="0" applyNumberFormat="1" applyFont="1" applyFill="1" applyBorder="1" applyAlignment="1" applyProtection="1">
      <alignment vertical="center"/>
      <protection locked="0"/>
    </xf>
    <xf numFmtId="4" fontId="92" fillId="33" borderId="118" xfId="0" applyNumberFormat="1" applyFont="1" applyFill="1" applyBorder="1" applyAlignment="1" applyProtection="1">
      <alignment vertical="center"/>
      <protection locked="0"/>
    </xf>
    <xf numFmtId="4" fontId="92" fillId="33" borderId="119" xfId="0" applyNumberFormat="1" applyFont="1" applyFill="1" applyBorder="1" applyAlignment="1" applyProtection="1">
      <alignment vertical="center"/>
      <protection locked="0"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120" xfId="51" applyFont="1" applyFill="1" applyBorder="1" applyAlignment="1">
      <alignment horizontal="center" vertical="center" wrapText="1"/>
      <protection/>
    </xf>
    <xf numFmtId="4" fontId="91" fillId="33" borderId="120" xfId="0" applyNumberFormat="1" applyFont="1" applyFill="1" applyBorder="1" applyAlignment="1" applyProtection="1">
      <alignment vertical="center"/>
      <protection locked="0"/>
    </xf>
    <xf numFmtId="4" fontId="92" fillId="33" borderId="121" xfId="0" applyNumberFormat="1" applyFont="1" applyFill="1" applyBorder="1" applyAlignment="1" applyProtection="1">
      <alignment vertical="center"/>
      <protection locked="0"/>
    </xf>
    <xf numFmtId="4" fontId="92" fillId="33" borderId="122" xfId="0" applyNumberFormat="1" applyFont="1" applyFill="1" applyBorder="1" applyAlignment="1" applyProtection="1">
      <alignment vertical="center"/>
      <protection locked="0"/>
    </xf>
    <xf numFmtId="4" fontId="92" fillId="33" borderId="123" xfId="0" applyNumberFormat="1" applyFont="1" applyFill="1" applyBorder="1" applyAlignment="1" applyProtection="1">
      <alignment vertical="center"/>
      <protection locked="0"/>
    </xf>
    <xf numFmtId="4" fontId="92" fillId="33" borderId="124" xfId="0" applyNumberFormat="1" applyFont="1" applyFill="1" applyBorder="1" applyAlignment="1" applyProtection="1">
      <alignment vertical="center"/>
      <protection locked="0"/>
    </xf>
    <xf numFmtId="4" fontId="92" fillId="33" borderId="125" xfId="0" applyNumberFormat="1" applyFont="1" applyFill="1" applyBorder="1" applyAlignment="1" applyProtection="1">
      <alignment vertical="center"/>
      <protection locked="0"/>
    </xf>
    <xf numFmtId="4" fontId="92" fillId="33" borderId="120" xfId="0" applyNumberFormat="1" applyFont="1" applyFill="1" applyBorder="1" applyAlignment="1" applyProtection="1">
      <alignment vertical="center"/>
      <protection locked="0"/>
    </xf>
    <xf numFmtId="4" fontId="92" fillId="33" borderId="126" xfId="0" applyNumberFormat="1" applyFont="1" applyFill="1" applyBorder="1" applyAlignment="1" applyProtection="1">
      <alignment vertical="center"/>
      <protection locked="0"/>
    </xf>
    <xf numFmtId="4" fontId="92" fillId="33" borderId="127" xfId="0" applyNumberFormat="1" applyFont="1" applyFill="1" applyBorder="1" applyAlignment="1" applyProtection="1">
      <alignment vertical="center"/>
      <protection locked="0"/>
    </xf>
    <xf numFmtId="4" fontId="92" fillId="33" borderId="128" xfId="0" applyNumberFormat="1" applyFont="1" applyFill="1" applyBorder="1" applyAlignment="1" applyProtection="1">
      <alignment vertical="center"/>
      <protection locked="0"/>
    </xf>
    <xf numFmtId="4" fontId="92" fillId="33" borderId="129" xfId="0" applyNumberFormat="1" applyFont="1" applyFill="1" applyBorder="1" applyAlignment="1" applyProtection="1">
      <alignment vertical="center"/>
      <protection locked="0"/>
    </xf>
    <xf numFmtId="4" fontId="92" fillId="33" borderId="130" xfId="0" applyNumberFormat="1" applyFont="1" applyFill="1" applyBorder="1" applyAlignment="1" applyProtection="1">
      <alignment vertical="center"/>
      <protection locked="0"/>
    </xf>
    <xf numFmtId="4" fontId="114" fillId="36" borderId="131" xfId="0" applyNumberFormat="1" applyFont="1" applyFill="1" applyBorder="1" applyAlignment="1" applyProtection="1">
      <alignment vertical="center"/>
      <protection/>
    </xf>
    <xf numFmtId="4" fontId="114" fillId="36" borderId="132" xfId="0" applyNumberFormat="1" applyFont="1" applyFill="1" applyBorder="1" applyAlignment="1" applyProtection="1">
      <alignment vertical="center"/>
      <protection/>
    </xf>
    <xf numFmtId="4" fontId="114" fillId="36" borderId="31" xfId="0" applyNumberFormat="1" applyFont="1" applyFill="1" applyBorder="1" applyAlignment="1" applyProtection="1">
      <alignment vertical="center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56" xfId="51" applyFont="1" applyFill="1" applyBorder="1" applyAlignment="1">
      <alignment horizontal="center" vertical="center" wrapText="1"/>
      <protection/>
    </xf>
    <xf numFmtId="0" fontId="22" fillId="36" borderId="133" xfId="51" applyFont="1" applyFill="1" applyBorder="1" applyAlignment="1">
      <alignment horizontal="center" vertical="center" wrapText="1"/>
      <protection/>
    </xf>
    <xf numFmtId="0" fontId="22" fillId="36" borderId="58" xfId="51" applyFont="1" applyFill="1" applyBorder="1" applyAlignment="1">
      <alignment horizontal="center" vertical="center" wrapText="1"/>
      <protection/>
    </xf>
    <xf numFmtId="4" fontId="98" fillId="33" borderId="42" xfId="0" applyNumberFormat="1" applyFont="1" applyFill="1" applyBorder="1" applyAlignment="1" applyProtection="1">
      <alignment horizontal="right" vertical="center"/>
      <protection locked="0"/>
    </xf>
    <xf numFmtId="4" fontId="97" fillId="33" borderId="42" xfId="0" applyNumberFormat="1" applyFont="1" applyFill="1" applyBorder="1" applyAlignment="1" applyProtection="1">
      <alignment horizontal="right" vertical="center"/>
      <protection locked="0"/>
    </xf>
    <xf numFmtId="4" fontId="91" fillId="33" borderId="42" xfId="0" applyNumberFormat="1" applyFont="1" applyFill="1" applyBorder="1" applyAlignment="1" applyProtection="1">
      <alignment horizontal="right" vertical="center"/>
      <protection locked="0"/>
    </xf>
    <xf numFmtId="4" fontId="91" fillId="0" borderId="32" xfId="0" applyNumberFormat="1" applyFont="1" applyFill="1" applyBorder="1" applyAlignment="1" applyProtection="1">
      <alignment vertical="center"/>
      <protection locked="0"/>
    </xf>
    <xf numFmtId="4" fontId="97" fillId="7" borderId="42" xfId="0" applyNumberFormat="1" applyFont="1" applyFill="1" applyBorder="1" applyAlignment="1" applyProtection="1">
      <alignment horizontal="right" vertical="center"/>
      <protection locked="0"/>
    </xf>
    <xf numFmtId="14" fontId="92" fillId="33" borderId="41" xfId="0" applyNumberFormat="1" applyFont="1" applyFill="1" applyBorder="1" applyAlignment="1" applyProtection="1">
      <alignment horizontal="center" vertical="center"/>
      <protection locked="0"/>
    </xf>
    <xf numFmtId="0" fontId="92" fillId="33" borderId="40" xfId="0" applyFont="1" applyFill="1" applyBorder="1" applyAlignment="1" applyProtection="1">
      <alignment horizontal="left" vertical="center"/>
      <protection locked="0"/>
    </xf>
    <xf numFmtId="0" fontId="92" fillId="33" borderId="44" xfId="0" applyFont="1" applyFill="1" applyBorder="1" applyAlignment="1">
      <alignment vertical="center"/>
    </xf>
    <xf numFmtId="0" fontId="101" fillId="33" borderId="17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2" fillId="33" borderId="0" xfId="0" applyFont="1" applyFill="1" applyAlignment="1">
      <alignment/>
    </xf>
    <xf numFmtId="0" fontId="92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vertical="center"/>
      <protection/>
    </xf>
    <xf numFmtId="0" fontId="115" fillId="33" borderId="0" xfId="0" applyFont="1" applyFill="1" applyAlignment="1" applyProtection="1">
      <alignment/>
      <protection/>
    </xf>
    <xf numFmtId="0" fontId="22" fillId="33" borderId="0" xfId="51" applyFont="1" applyFill="1" applyBorder="1" applyAlignment="1" applyProtection="1">
      <alignment horizontal="center" wrapText="1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center"/>
      <protection/>
    </xf>
    <xf numFmtId="0" fontId="91" fillId="33" borderId="29" xfId="0" applyFont="1" applyFill="1" applyBorder="1" applyAlignment="1" applyProtection="1">
      <alignment horizontal="left" vertical="center"/>
      <protection/>
    </xf>
    <xf numFmtId="0" fontId="91" fillId="33" borderId="30" xfId="0" applyFont="1" applyFill="1" applyBorder="1" applyAlignment="1" applyProtection="1">
      <alignment horizontal="left" vertical="center"/>
      <protection/>
    </xf>
    <xf numFmtId="4" fontId="91" fillId="33" borderId="29" xfId="0" applyNumberFormat="1" applyFont="1" applyFill="1" applyBorder="1" applyAlignment="1" applyProtection="1">
      <alignment vertical="center"/>
      <protection/>
    </xf>
    <xf numFmtId="4" fontId="91" fillId="0" borderId="132" xfId="0" applyNumberFormat="1" applyFont="1" applyFill="1" applyBorder="1" applyAlignment="1" applyProtection="1">
      <alignment vertical="center"/>
      <protection/>
    </xf>
    <xf numFmtId="4" fontId="91" fillId="33" borderId="134" xfId="0" applyNumberFormat="1" applyFont="1" applyFill="1" applyBorder="1" applyAlignment="1" applyProtection="1">
      <alignment vertical="center"/>
      <protection/>
    </xf>
    <xf numFmtId="4" fontId="91" fillId="33" borderId="31" xfId="0" applyNumberFormat="1" applyFont="1" applyFill="1" applyBorder="1" applyAlignment="1" applyProtection="1">
      <alignment horizontal="center" vertical="center"/>
      <protection/>
    </xf>
    <xf numFmtId="4" fontId="91" fillId="33" borderId="34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/>
      <protection/>
    </xf>
    <xf numFmtId="4" fontId="96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2" fillId="33" borderId="23" xfId="0" applyFont="1" applyFill="1" applyBorder="1" applyAlignment="1" applyProtection="1">
      <alignment vertical="center"/>
      <protection locked="0"/>
    </xf>
    <xf numFmtId="0" fontId="92" fillId="0" borderId="35" xfId="0" applyFont="1" applyFill="1" applyBorder="1" applyAlignment="1">
      <alignment horizontal="center" vertical="center"/>
    </xf>
    <xf numFmtId="0" fontId="101" fillId="0" borderId="10" xfId="0" applyFont="1" applyFill="1" applyBorder="1" applyAlignment="1" applyProtection="1">
      <alignment horizontal="left"/>
      <protection/>
    </xf>
    <xf numFmtId="0" fontId="101" fillId="0" borderId="11" xfId="0" applyFont="1" applyFill="1" applyBorder="1" applyAlignment="1" applyProtection="1">
      <alignment horizontal="left"/>
      <protection/>
    </xf>
    <xf numFmtId="0" fontId="101" fillId="0" borderId="12" xfId="0" applyFont="1" applyFill="1" applyBorder="1" applyAlignment="1" applyProtection="1">
      <alignment horizontal="left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6" fillId="33" borderId="14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91" fillId="36" borderId="47" xfId="0" applyFont="1" applyFill="1" applyBorder="1" applyAlignment="1" applyProtection="1">
      <alignment horizontal="center" vertical="center"/>
      <protection/>
    </xf>
    <xf numFmtId="0" fontId="91" fillId="36" borderId="57" xfId="0" applyFont="1" applyFill="1" applyBorder="1" applyAlignment="1" applyProtection="1">
      <alignment horizontal="center" vertical="center"/>
      <protection/>
    </xf>
    <xf numFmtId="0" fontId="97" fillId="36" borderId="47" xfId="0" applyFont="1" applyFill="1" applyBorder="1" applyAlignment="1" applyProtection="1">
      <alignment horizontal="center" vertical="center"/>
      <protection/>
    </xf>
    <xf numFmtId="0" fontId="91" fillId="36" borderId="47" xfId="0" applyFont="1" applyFill="1" applyBorder="1" applyAlignment="1" applyProtection="1">
      <alignment horizontal="center" vertical="center" wrapText="1"/>
      <protection/>
    </xf>
    <xf numFmtId="0" fontId="91" fillId="36" borderId="50" xfId="0" applyFont="1" applyFill="1" applyBorder="1" applyAlignment="1" applyProtection="1">
      <alignment horizontal="center" vertical="center"/>
      <protection/>
    </xf>
    <xf numFmtId="0" fontId="91" fillId="36" borderId="70" xfId="0" applyFont="1" applyFill="1" applyBorder="1" applyAlignment="1" applyProtection="1">
      <alignment horizontal="center" vertical="center"/>
      <protection/>
    </xf>
    <xf numFmtId="0" fontId="91" fillId="36" borderId="101" xfId="0" applyFont="1" applyFill="1" applyBorder="1" applyAlignment="1" applyProtection="1">
      <alignment horizontal="center" vertical="center"/>
      <protection/>
    </xf>
    <xf numFmtId="0" fontId="91" fillId="36" borderId="37" xfId="0" applyFont="1" applyFill="1" applyBorder="1" applyAlignment="1" applyProtection="1">
      <alignment horizontal="center" vertical="center"/>
      <protection/>
    </xf>
    <xf numFmtId="4" fontId="91" fillId="36" borderId="41" xfId="0" applyNumberFormat="1" applyFont="1" applyFill="1" applyBorder="1" applyAlignment="1" applyProtection="1">
      <alignment horizontal="right" vertical="center"/>
      <protection/>
    </xf>
    <xf numFmtId="4" fontId="91" fillId="36" borderId="35" xfId="0" applyNumberFormat="1" applyFont="1" applyFill="1" applyBorder="1" applyAlignment="1" applyProtection="1">
      <alignment horizontal="right" vertical="center"/>
      <protection/>
    </xf>
    <xf numFmtId="4" fontId="91" fillId="36" borderId="33" xfId="0" applyNumberFormat="1" applyFont="1" applyFill="1" applyBorder="1" applyAlignment="1" applyProtection="1">
      <alignment horizontal="right" vertical="center"/>
      <protection/>
    </xf>
    <xf numFmtId="4" fontId="91" fillId="33" borderId="66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vertical="center"/>
      <protection/>
    </xf>
    <xf numFmtId="4" fontId="91" fillId="33" borderId="65" xfId="0" applyNumberFormat="1" applyFont="1" applyFill="1" applyBorder="1" applyAlignment="1" applyProtection="1">
      <alignment vertical="center"/>
      <protection/>
    </xf>
    <xf numFmtId="4" fontId="91" fillId="36" borderId="60" xfId="0" applyNumberFormat="1" applyFont="1" applyFill="1" applyBorder="1" applyAlignment="1" applyProtection="1">
      <alignment vertical="center"/>
      <protection/>
    </xf>
    <xf numFmtId="4" fontId="101" fillId="0" borderId="13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91" fillId="36" borderId="32" xfId="0" applyNumberFormat="1" applyFont="1" applyFill="1" applyBorder="1" applyAlignment="1" applyProtection="1">
      <alignment horizontal="right" vertical="center"/>
      <protection/>
    </xf>
    <xf numFmtId="0" fontId="101" fillId="33" borderId="13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 horizontal="left" vertical="center"/>
      <protection/>
    </xf>
    <xf numFmtId="4" fontId="102" fillId="33" borderId="0" xfId="0" applyNumberFormat="1" applyFont="1" applyFill="1" applyBorder="1" applyAlignment="1" applyProtection="1">
      <alignment vertical="center"/>
      <protection/>
    </xf>
    <xf numFmtId="4" fontId="102" fillId="33" borderId="0" xfId="0" applyNumberFormat="1" applyFont="1" applyFill="1" applyBorder="1" applyAlignment="1" applyProtection="1">
      <alignment horizontal="left" vertical="center"/>
      <protection/>
    </xf>
    <xf numFmtId="0" fontId="101" fillId="33" borderId="14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/>
    </xf>
    <xf numFmtId="0" fontId="101" fillId="0" borderId="0" xfId="0" applyFont="1" applyFill="1" applyBorder="1" applyAlignment="1" applyProtection="1">
      <alignment horizontal="left" vertical="center"/>
      <protection/>
    </xf>
    <xf numFmtId="0" fontId="101" fillId="0" borderId="14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 quotePrefix="1">
      <alignment horizontal="left" vertical="center"/>
      <protection/>
    </xf>
    <xf numFmtId="0" fontId="101" fillId="33" borderId="0" xfId="0" applyFont="1" applyFill="1" applyAlignment="1" applyProtection="1" quotePrefix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1" fillId="0" borderId="16" xfId="0" applyFont="1" applyFill="1" applyBorder="1" applyAlignment="1" applyProtection="1">
      <alignment horizontal="left"/>
      <protection/>
    </xf>
    <xf numFmtId="0" fontId="101" fillId="0" borderId="17" xfId="0" applyFont="1" applyFill="1" applyBorder="1" applyAlignment="1" applyProtection="1">
      <alignment horizontal="left"/>
      <protection/>
    </xf>
    <xf numFmtId="0" fontId="101" fillId="0" borderId="18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right"/>
      <protection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101" fillId="33" borderId="0" xfId="0" applyNumberFormat="1" applyFont="1" applyFill="1" applyAlignment="1" applyProtection="1">
      <alignment horizontal="right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right" vertical="center"/>
      <protection/>
    </xf>
    <xf numFmtId="4" fontId="101" fillId="33" borderId="10" xfId="0" applyNumberFormat="1" applyFont="1" applyFill="1" applyBorder="1" applyAlignment="1" applyProtection="1">
      <alignment horizontal="left"/>
      <protection/>
    </xf>
    <xf numFmtId="4" fontId="101" fillId="33" borderId="11" xfId="0" applyNumberFormat="1" applyFont="1" applyFill="1" applyBorder="1" applyAlignment="1" applyProtection="1">
      <alignment horizontal="right"/>
      <protection/>
    </xf>
    <xf numFmtId="4" fontId="101" fillId="33" borderId="12" xfId="0" applyNumberFormat="1" applyFont="1" applyFill="1" applyBorder="1" applyAlignment="1" applyProtection="1">
      <alignment horizontal="left"/>
      <protection/>
    </xf>
    <xf numFmtId="4" fontId="101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right"/>
      <protection/>
    </xf>
    <xf numFmtId="4" fontId="101" fillId="33" borderId="14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left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1" fillId="35" borderId="0" xfId="0" applyNumberFormat="1" applyFont="1" applyFill="1" applyBorder="1" applyAlignment="1" applyProtection="1">
      <alignment horizontal="left"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3" fillId="34" borderId="0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center" vertical="center"/>
      <protection/>
    </xf>
    <xf numFmtId="4" fontId="116" fillId="33" borderId="13" xfId="0" applyNumberFormat="1" applyFont="1" applyFill="1" applyBorder="1" applyAlignment="1" applyProtection="1">
      <alignment horizontal="left" vertical="center"/>
      <protection/>
    </xf>
    <xf numFmtId="4" fontId="93" fillId="36" borderId="55" xfId="0" applyNumberFormat="1" applyFont="1" applyFill="1" applyBorder="1" applyAlignment="1" applyProtection="1">
      <alignment horizontal="right" vertical="center"/>
      <protection/>
    </xf>
    <xf numFmtId="4" fontId="116" fillId="33" borderId="14" xfId="0" applyNumberFormat="1" applyFont="1" applyFill="1" applyBorder="1" applyAlignment="1" applyProtection="1">
      <alignment horizontal="left" vertical="center"/>
      <protection/>
    </xf>
    <xf numFmtId="4" fontId="116" fillId="33" borderId="0" xfId="0" applyNumberFormat="1" applyFont="1" applyFill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3" fillId="33" borderId="43" xfId="0" applyNumberFormat="1" applyFont="1" applyFill="1" applyBorder="1" applyAlignment="1" applyProtection="1">
      <alignment horizontal="center" vertical="center"/>
      <protection/>
    </xf>
    <xf numFmtId="4" fontId="93" fillId="33" borderId="55" xfId="0" applyNumberFormat="1" applyFont="1" applyFill="1" applyBorder="1" applyAlignment="1" applyProtection="1">
      <alignment horizontal="left" vertical="center"/>
      <protection/>
    </xf>
    <xf numFmtId="4" fontId="93" fillId="33" borderId="55" xfId="0" applyNumberFormat="1" applyFont="1" applyFill="1" applyBorder="1" applyAlignment="1" applyProtection="1">
      <alignment horizontal="right" vertical="center"/>
      <protection/>
    </xf>
    <xf numFmtId="4" fontId="93" fillId="33" borderId="44" xfId="0" applyNumberFormat="1" applyFont="1" applyFill="1" applyBorder="1" applyAlignment="1" applyProtection="1">
      <alignment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117" fillId="33" borderId="39" xfId="0" applyNumberFormat="1" applyFont="1" applyFill="1" applyBorder="1" applyAlignment="1" applyProtection="1">
      <alignment horizontal="center" vertical="center"/>
      <protection/>
    </xf>
    <xf numFmtId="4" fontId="118" fillId="33" borderId="42" xfId="0" applyNumberFormat="1" applyFont="1" applyFill="1" applyBorder="1" applyAlignment="1" applyProtection="1">
      <alignment horizontal="left" vertical="center"/>
      <protection/>
    </xf>
    <xf numFmtId="4" fontId="118" fillId="33" borderId="42" xfId="0" applyNumberFormat="1" applyFont="1" applyFill="1" applyBorder="1" applyAlignment="1" applyProtection="1">
      <alignment horizontal="right" vertical="center"/>
      <protection/>
    </xf>
    <xf numFmtId="4" fontId="118" fillId="36" borderId="42" xfId="0" applyNumberFormat="1" applyFont="1" applyFill="1" applyBorder="1" applyAlignment="1" applyProtection="1">
      <alignment horizontal="right" vertical="center"/>
      <protection/>
    </xf>
    <xf numFmtId="4" fontId="98" fillId="33" borderId="41" xfId="0" applyNumberFormat="1" applyFont="1" applyFill="1" applyBorder="1" applyAlignment="1" applyProtection="1">
      <alignment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9" fillId="33" borderId="0" xfId="0" applyNumberFormat="1" applyFont="1" applyFill="1" applyAlignment="1" applyProtection="1">
      <alignment horizontal="left"/>
      <protection/>
    </xf>
    <xf numFmtId="4" fontId="117" fillId="33" borderId="23" xfId="0" applyNumberFormat="1" applyFont="1" applyFill="1" applyBorder="1" applyAlignment="1" applyProtection="1">
      <alignment horizontal="center" vertical="center"/>
      <protection/>
    </xf>
    <xf numFmtId="4" fontId="118" fillId="33" borderId="61" xfId="0" applyNumberFormat="1" applyFont="1" applyFill="1" applyBorder="1" applyAlignment="1" applyProtection="1">
      <alignment horizontal="left" vertical="center"/>
      <protection/>
    </xf>
    <xf numFmtId="4" fontId="118" fillId="33" borderId="61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vertical="center"/>
      <protection/>
    </xf>
    <xf numFmtId="4" fontId="93" fillId="36" borderId="55" xfId="0" applyNumberFormat="1" applyFont="1" applyFill="1" applyBorder="1" applyAlignment="1" applyProtection="1">
      <alignment vertical="center"/>
      <protection/>
    </xf>
    <xf numFmtId="4" fontId="96" fillId="33" borderId="14" xfId="0" applyNumberFormat="1" applyFont="1" applyFill="1" applyBorder="1" applyAlignment="1" applyProtection="1">
      <alignment vertical="center"/>
      <protection/>
    </xf>
    <xf numFmtId="4" fontId="96" fillId="33" borderId="0" xfId="0" applyNumberFormat="1" applyFont="1" applyFill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19" fillId="33" borderId="42" xfId="0" applyNumberFormat="1" applyFont="1" applyFill="1" applyBorder="1" applyAlignment="1" applyProtection="1">
      <alignment horizontal="left" vertical="center"/>
      <protection/>
    </xf>
    <xf numFmtId="4" fontId="98" fillId="33" borderId="42" xfId="0" applyNumberFormat="1" applyFont="1" applyFill="1" applyBorder="1" applyAlignment="1" applyProtection="1">
      <alignment horizontal="right" vertical="center"/>
      <protection/>
    </xf>
    <xf numFmtId="4" fontId="120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7" fillId="36" borderId="42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 vertical="center"/>
      <protection/>
    </xf>
    <xf numFmtId="4" fontId="96" fillId="33" borderId="14" xfId="0" applyNumberFormat="1" applyFont="1" applyFill="1" applyBorder="1" applyAlignment="1" applyProtection="1">
      <alignment horizontal="left" vertical="center"/>
      <protection/>
    </xf>
    <xf numFmtId="4" fontId="96" fillId="33" borderId="0" xfId="0" applyNumberFormat="1" applyFont="1" applyFill="1" applyAlignment="1" applyProtection="1">
      <alignment horizontal="left" vertical="center"/>
      <protection/>
    </xf>
    <xf numFmtId="4" fontId="91" fillId="33" borderId="43" xfId="0" applyNumberFormat="1" applyFont="1" applyFill="1" applyBorder="1" applyAlignment="1" applyProtection="1">
      <alignment horizontal="center" vertical="center"/>
      <protection/>
    </xf>
    <xf numFmtId="4" fontId="91" fillId="33" borderId="55" xfId="0" applyNumberFormat="1" applyFont="1" applyFill="1" applyBorder="1" applyAlignment="1" applyProtection="1">
      <alignment horizontal="right" vertical="center"/>
      <protection/>
    </xf>
    <xf numFmtId="4" fontId="98" fillId="36" borderId="42" xfId="0" applyNumberFormat="1" applyFont="1" applyFill="1" applyBorder="1" applyAlignment="1" applyProtection="1">
      <alignment horizontal="right" vertical="center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/>
    </xf>
    <xf numFmtId="4" fontId="117" fillId="33" borderId="0" xfId="0" applyNumberFormat="1" applyFont="1" applyFill="1" applyAlignment="1" applyProtection="1">
      <alignment horizontal="left"/>
      <protection/>
    </xf>
    <xf numFmtId="4" fontId="91" fillId="33" borderId="27" xfId="0" applyNumberFormat="1" applyFont="1" applyFill="1" applyBorder="1" applyAlignment="1" applyProtection="1">
      <alignment horizontal="center" vertical="center"/>
      <protection/>
    </xf>
    <xf numFmtId="4" fontId="91" fillId="33" borderId="37" xfId="0" applyNumberFormat="1" applyFont="1" applyFill="1" applyBorder="1" applyAlignment="1" applyProtection="1">
      <alignment horizontal="left" vertical="center"/>
      <protection/>
    </xf>
    <xf numFmtId="4" fontId="91" fillId="33" borderId="37" xfId="0" applyNumberFormat="1" applyFont="1" applyFill="1" applyBorder="1" applyAlignment="1" applyProtection="1">
      <alignment horizontal="right" vertical="center"/>
      <protection/>
    </xf>
    <xf numFmtId="4" fontId="121" fillId="33" borderId="42" xfId="0" applyNumberFormat="1" applyFont="1" applyFill="1" applyBorder="1" applyAlignment="1" applyProtection="1">
      <alignment horizontal="right" vertical="center"/>
      <protection/>
    </xf>
    <xf numFmtId="4" fontId="121" fillId="7" borderId="42" xfId="0" applyNumberFormat="1" applyFont="1" applyFill="1" applyBorder="1" applyAlignment="1" applyProtection="1">
      <alignment horizontal="right" vertical="center"/>
      <protection/>
    </xf>
    <xf numFmtId="4" fontId="97" fillId="7" borderId="42" xfId="0" applyNumberFormat="1" applyFont="1" applyFill="1" applyBorder="1" applyAlignment="1" applyProtection="1">
      <alignment horizontal="right" vertical="center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122" fillId="33" borderId="13" xfId="0" applyNumberFormat="1" applyFont="1" applyFill="1" applyBorder="1" applyAlignment="1" applyProtection="1">
      <alignment horizontal="left"/>
      <protection/>
    </xf>
    <xf numFmtId="4" fontId="123" fillId="39" borderId="74" xfId="0" applyNumberFormat="1" applyFont="1" applyFill="1" applyBorder="1" applyAlignment="1" applyProtection="1">
      <alignment horizontal="right"/>
      <protection/>
    </xf>
    <xf numFmtId="4" fontId="122" fillId="33" borderId="14" xfId="0" applyNumberFormat="1" applyFont="1" applyFill="1" applyBorder="1" applyAlignment="1" applyProtection="1">
      <alignment horizontal="left"/>
      <protection/>
    </xf>
    <xf numFmtId="4" fontId="122" fillId="33" borderId="0" xfId="0" applyNumberFormat="1" applyFont="1" applyFill="1" applyAlignment="1" applyProtection="1">
      <alignment horizontal="left"/>
      <protection/>
    </xf>
    <xf numFmtId="4" fontId="93" fillId="17" borderId="55" xfId="0" applyNumberFormat="1" applyFont="1" applyFill="1" applyBorder="1" applyAlignment="1" applyProtection="1">
      <alignment horizontal="right" vertical="center"/>
      <protection/>
    </xf>
    <xf numFmtId="4" fontId="117" fillId="33" borderId="0" xfId="0" applyNumberFormat="1" applyFont="1" applyFill="1" applyBorder="1" applyAlignment="1" applyProtection="1">
      <alignment horizontal="center" vertical="center"/>
      <protection/>
    </xf>
    <xf numFmtId="4" fontId="92" fillId="33" borderId="13" xfId="0" applyNumberFormat="1" applyFont="1" applyFill="1" applyBorder="1" applyAlignment="1" applyProtection="1">
      <alignment horizontal="left" vertical="center"/>
      <protection/>
    </xf>
    <xf numFmtId="4" fontId="107" fillId="40" borderId="74" xfId="0" applyNumberFormat="1" applyFont="1" applyFill="1" applyBorder="1" applyAlignment="1" applyProtection="1">
      <alignment horizontal="right" vertical="center"/>
      <protection/>
    </xf>
    <xf numFmtId="4" fontId="92" fillId="33" borderId="14" xfId="0" applyNumberFormat="1" applyFont="1" applyFill="1" applyBorder="1" applyAlignment="1" applyProtection="1">
      <alignment horizontal="left" vertical="center"/>
      <protection/>
    </xf>
    <xf numFmtId="4" fontId="124" fillId="33" borderId="0" xfId="0" applyNumberFormat="1" applyFont="1" applyFill="1" applyAlignment="1" applyProtection="1">
      <alignment horizontal="right" vertical="center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107" fillId="37" borderId="0" xfId="0" applyNumberFormat="1" applyFont="1" applyFill="1" applyBorder="1" applyAlignment="1" applyProtection="1">
      <alignment horizontal="left"/>
      <protection/>
    </xf>
    <xf numFmtId="4" fontId="107" fillId="37" borderId="0" xfId="0" applyNumberFormat="1" applyFont="1" applyFill="1" applyBorder="1" applyAlignment="1" applyProtection="1">
      <alignment horizontal="right"/>
      <protection/>
    </xf>
    <xf numFmtId="4" fontId="107" fillId="37" borderId="0" xfId="0" applyNumberFormat="1" applyFont="1" applyFill="1" applyBorder="1" applyAlignment="1" applyProtection="1">
      <alignment/>
      <protection/>
    </xf>
    <xf numFmtId="4" fontId="95" fillId="36" borderId="55" xfId="0" applyNumberFormat="1" applyFont="1" applyFill="1" applyBorder="1" applyAlignment="1" applyProtection="1">
      <alignment horizontal="right" vertical="center"/>
      <protection/>
    </xf>
    <xf numFmtId="4" fontId="95" fillId="36" borderId="44" xfId="0" applyNumberFormat="1" applyFont="1" applyFill="1" applyBorder="1" applyAlignment="1" applyProtection="1">
      <alignment horizontal="center" vertical="center"/>
      <protection/>
    </xf>
    <xf numFmtId="4" fontId="93" fillId="33" borderId="27" xfId="0" applyNumberFormat="1" applyFont="1" applyFill="1" applyBorder="1" applyAlignment="1" applyProtection="1">
      <alignment horizontal="center" vertical="center"/>
      <protection/>
    </xf>
    <xf numFmtId="4" fontId="93" fillId="33" borderId="37" xfId="0" applyNumberFormat="1" applyFont="1" applyFill="1" applyBorder="1" applyAlignment="1" applyProtection="1">
      <alignment horizontal="left" vertical="center"/>
      <protection/>
    </xf>
    <xf numFmtId="4" fontId="93" fillId="33" borderId="37" xfId="0" applyNumberFormat="1" applyFont="1" applyFill="1" applyBorder="1" applyAlignment="1" applyProtection="1">
      <alignment horizontal="right" vertical="center"/>
      <protection/>
    </xf>
    <xf numFmtId="4" fontId="125" fillId="33" borderId="13" xfId="0" applyNumberFormat="1" applyFont="1" applyFill="1" applyBorder="1" applyAlignment="1" applyProtection="1">
      <alignment horizontal="left"/>
      <protection/>
    </xf>
    <xf numFmtId="4" fontId="126" fillId="33" borderId="39" xfId="0" applyNumberFormat="1" applyFont="1" applyFill="1" applyBorder="1" applyAlignment="1" applyProtection="1">
      <alignment horizontal="center" vertical="center"/>
      <protection/>
    </xf>
    <xf numFmtId="4" fontId="126" fillId="33" borderId="42" xfId="0" applyNumberFormat="1" applyFont="1" applyFill="1" applyBorder="1" applyAlignment="1" applyProtection="1">
      <alignment horizontal="left" vertical="center"/>
      <protection/>
    </xf>
    <xf numFmtId="4" fontId="126" fillId="36" borderId="42" xfId="0" applyNumberFormat="1" applyFont="1" applyFill="1" applyBorder="1" applyAlignment="1" applyProtection="1">
      <alignment horizontal="right" vertical="center"/>
      <protection/>
    </xf>
    <xf numFmtId="4" fontId="125" fillId="33" borderId="14" xfId="0" applyNumberFormat="1" applyFont="1" applyFill="1" applyBorder="1" applyAlignment="1" applyProtection="1">
      <alignment horizontal="left"/>
      <protection/>
    </xf>
    <xf numFmtId="4" fontId="125" fillId="33" borderId="0" xfId="0" applyNumberFormat="1" applyFont="1" applyFill="1" applyAlignment="1" applyProtection="1">
      <alignment horizontal="left"/>
      <protection/>
    </xf>
    <xf numFmtId="4" fontId="118" fillId="36" borderId="58" xfId="0" applyNumberFormat="1" applyFont="1" applyFill="1" applyBorder="1" applyAlignment="1" applyProtection="1">
      <alignment horizontal="right" vertical="center"/>
      <protection/>
    </xf>
    <xf numFmtId="4" fontId="109" fillId="37" borderId="0" xfId="0" applyNumberFormat="1" applyFont="1" applyFill="1" applyAlignment="1" applyProtection="1">
      <alignment horizontal="left"/>
      <protection/>
    </xf>
    <xf numFmtId="4" fontId="107" fillId="39" borderId="74" xfId="0" applyNumberFormat="1" applyFont="1" applyFill="1" applyBorder="1" applyAlignment="1" applyProtection="1">
      <alignment horizontal="right" vertical="center"/>
      <protection/>
    </xf>
    <xf numFmtId="4" fontId="93" fillId="36" borderId="135" xfId="0" applyNumberFormat="1" applyFont="1" applyFill="1" applyBorder="1" applyAlignment="1" applyProtection="1">
      <alignment vertical="center"/>
      <protection/>
    </xf>
    <xf numFmtId="4" fontId="96" fillId="36" borderId="136" xfId="0" applyNumberFormat="1" applyFont="1" applyFill="1" applyBorder="1" applyAlignment="1" applyProtection="1">
      <alignment horizontal="center" vertical="center"/>
      <protection/>
    </xf>
    <xf numFmtId="4" fontId="93" fillId="36" borderId="136" xfId="0" applyNumberFormat="1" applyFont="1" applyFill="1" applyBorder="1" applyAlignment="1" applyProtection="1">
      <alignment horizontal="right" vertical="center"/>
      <protection/>
    </xf>
    <xf numFmtId="4" fontId="92" fillId="33" borderId="13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horizontal="right" vertical="center"/>
      <protection/>
    </xf>
    <xf numFmtId="4" fontId="92" fillId="33" borderId="14" xfId="0" applyNumberFormat="1" applyFont="1" applyFill="1" applyBorder="1" applyAlignment="1" applyProtection="1">
      <alignment vertical="center"/>
      <protection/>
    </xf>
    <xf numFmtId="4" fontId="92" fillId="33" borderId="0" xfId="0" applyNumberFormat="1" applyFont="1" applyFill="1" applyAlignment="1" applyProtection="1">
      <alignment vertical="center"/>
      <protection/>
    </xf>
    <xf numFmtId="4" fontId="117" fillId="33" borderId="48" xfId="0" applyNumberFormat="1" applyFont="1" applyFill="1" applyBorder="1" applyAlignment="1" applyProtection="1">
      <alignment horizontal="center" vertical="center"/>
      <protection/>
    </xf>
    <xf numFmtId="4" fontId="118" fillId="33" borderId="49" xfId="0" applyNumberFormat="1" applyFont="1" applyFill="1" applyBorder="1" applyAlignment="1" applyProtection="1">
      <alignment horizontal="left" vertical="center"/>
      <protection/>
    </xf>
    <xf numFmtId="4" fontId="118" fillId="36" borderId="49" xfId="0" applyNumberFormat="1" applyFont="1" applyFill="1" applyBorder="1" applyAlignment="1" applyProtection="1">
      <alignment horizontal="right" vertical="center"/>
      <protection/>
    </xf>
    <xf numFmtId="4" fontId="98" fillId="33" borderId="33" xfId="0" applyNumberFormat="1" applyFont="1" applyFill="1" applyBorder="1" applyAlignment="1" applyProtection="1">
      <alignment vertical="center"/>
      <protection/>
    </xf>
    <xf numFmtId="4" fontId="118" fillId="33" borderId="0" xfId="0" applyNumberFormat="1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Border="1" applyAlignment="1" applyProtection="1">
      <alignment horizontal="right" vertical="center"/>
      <protection/>
    </xf>
    <xf numFmtId="4" fontId="98" fillId="33" borderId="0" xfId="0" applyNumberFormat="1" applyFont="1" applyFill="1" applyBorder="1" applyAlignment="1" applyProtection="1">
      <alignment vertical="center"/>
      <protection/>
    </xf>
    <xf numFmtId="4" fontId="93" fillId="11" borderId="55" xfId="0" applyNumberFormat="1" applyFont="1" applyFill="1" applyBorder="1" applyAlignment="1" applyProtection="1">
      <alignment horizontal="right" vertical="center"/>
      <protection/>
    </xf>
    <xf numFmtId="4" fontId="52" fillId="33" borderId="32" xfId="0" applyNumberFormat="1" applyFont="1" applyFill="1" applyBorder="1" applyAlignment="1" applyProtection="1">
      <alignment horizontal="left" vertical="center"/>
      <protection/>
    </xf>
    <xf numFmtId="4" fontId="118" fillId="36" borderId="40" xfId="0" applyNumberFormat="1" applyFont="1" applyFill="1" applyBorder="1" applyAlignment="1" applyProtection="1">
      <alignment horizontal="right" vertical="center"/>
      <protection/>
    </xf>
    <xf numFmtId="4" fontId="52" fillId="33" borderId="41" xfId="0" applyNumberFormat="1" applyFont="1" applyFill="1" applyBorder="1" applyAlignment="1" applyProtection="1">
      <alignment horizontal="left" vertical="center"/>
      <protection/>
    </xf>
    <xf numFmtId="4" fontId="52" fillId="33" borderId="42" xfId="0" applyNumberFormat="1" applyFont="1" applyFill="1" applyBorder="1" applyAlignment="1" applyProtection="1">
      <alignment horizontal="right" vertical="center"/>
      <protection/>
    </xf>
    <xf numFmtId="4" fontId="97" fillId="33" borderId="41" xfId="0" applyNumberFormat="1" applyFont="1" applyFill="1" applyBorder="1" applyAlignment="1" applyProtection="1">
      <alignment vertical="center"/>
      <protection/>
    </xf>
    <xf numFmtId="4" fontId="118" fillId="36" borderId="137" xfId="0" applyNumberFormat="1" applyFont="1" applyFill="1" applyBorder="1" applyAlignment="1" applyProtection="1">
      <alignment horizontal="right" vertical="center"/>
      <protection/>
    </xf>
    <xf numFmtId="4" fontId="51" fillId="33" borderId="137" xfId="0" applyNumberFormat="1" applyFont="1" applyFill="1" applyBorder="1" applyAlignment="1" applyProtection="1">
      <alignment horizontal="right" vertical="center"/>
      <protection/>
    </xf>
    <xf numFmtId="4" fontId="101" fillId="33" borderId="16" xfId="0" applyNumberFormat="1" applyFont="1" applyFill="1" applyBorder="1" applyAlignment="1" applyProtection="1">
      <alignment horizontal="left"/>
      <protection/>
    </xf>
    <xf numFmtId="4" fontId="101" fillId="33" borderId="17" xfId="0" applyNumberFormat="1" applyFont="1" applyFill="1" applyBorder="1" applyAlignment="1" applyProtection="1">
      <alignment horizontal="right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4" fontId="101" fillId="33" borderId="18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128" fillId="33" borderId="0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right"/>
      <protection/>
    </xf>
    <xf numFmtId="4" fontId="102" fillId="33" borderId="0" xfId="0" applyNumberFormat="1" applyFont="1" applyFill="1" applyAlignment="1" applyProtection="1">
      <alignment horizontal="right"/>
      <protection/>
    </xf>
    <xf numFmtId="4" fontId="118" fillId="33" borderId="42" xfId="0" applyNumberFormat="1" applyFont="1" applyFill="1" applyBorder="1" applyAlignment="1" applyProtection="1">
      <alignment horizontal="right" vertical="center"/>
      <protection locked="0"/>
    </xf>
    <xf numFmtId="4" fontId="118" fillId="33" borderId="58" xfId="0" applyNumberFormat="1" applyFont="1" applyFill="1" applyBorder="1" applyAlignment="1" applyProtection="1">
      <alignment horizontal="right" vertical="center"/>
      <protection locked="0"/>
    </xf>
    <xf numFmtId="4" fontId="118" fillId="33" borderId="61" xfId="0" applyNumberFormat="1" applyFont="1" applyFill="1" applyBorder="1" applyAlignment="1" applyProtection="1">
      <alignment horizontal="right" vertical="center"/>
      <protection locked="0"/>
    </xf>
    <xf numFmtId="4" fontId="119" fillId="33" borderId="42" xfId="0" applyNumberFormat="1" applyFont="1" applyFill="1" applyBorder="1" applyAlignment="1" applyProtection="1">
      <alignment horizontal="right" vertical="center"/>
      <protection locked="0"/>
    </xf>
    <xf numFmtId="4" fontId="121" fillId="33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58" xfId="0" applyNumberFormat="1" applyFont="1" applyFill="1" applyBorder="1" applyAlignment="1" applyProtection="1">
      <alignment horizontal="right" vertical="center"/>
      <protection locked="0"/>
    </xf>
    <xf numFmtId="4" fontId="121" fillId="33" borderId="58" xfId="0" applyNumberFormat="1" applyFont="1" applyFill="1" applyBorder="1" applyAlignment="1" applyProtection="1">
      <alignment horizontal="right" vertical="center"/>
      <protection locked="0"/>
    </xf>
    <xf numFmtId="4" fontId="121" fillId="7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137" xfId="0" applyNumberFormat="1" applyFont="1" applyFill="1" applyBorder="1" applyAlignment="1" applyProtection="1">
      <alignment horizontal="right" vertical="center"/>
      <protection locked="0"/>
    </xf>
    <xf numFmtId="4" fontId="117" fillId="33" borderId="39" xfId="0" applyNumberFormat="1" applyFont="1" applyFill="1" applyBorder="1" applyAlignment="1" applyProtection="1">
      <alignment horizontal="center" vertical="center"/>
      <protection locked="0"/>
    </xf>
    <xf numFmtId="4" fontId="119" fillId="33" borderId="42" xfId="0" applyNumberFormat="1" applyFont="1" applyFill="1" applyBorder="1" applyAlignment="1" applyProtection="1">
      <alignment horizontal="left" vertical="center"/>
      <protection locked="0"/>
    </xf>
    <xf numFmtId="4" fontId="117" fillId="33" borderId="56" xfId="0" applyNumberFormat="1" applyFont="1" applyFill="1" applyBorder="1" applyAlignment="1" applyProtection="1">
      <alignment horizontal="center" vertical="center"/>
      <protection locked="0"/>
    </xf>
    <xf numFmtId="4" fontId="117" fillId="33" borderId="138" xfId="0" applyNumberFormat="1" applyFont="1" applyFill="1" applyBorder="1" applyAlignment="1" applyProtection="1">
      <alignment horizontal="center" vertical="center"/>
      <protection locked="0"/>
    </xf>
    <xf numFmtId="4" fontId="119" fillId="33" borderId="137" xfId="0" applyNumberFormat="1" applyFont="1" applyFill="1" applyBorder="1" applyAlignment="1" applyProtection="1">
      <alignment horizontal="left" vertical="center"/>
      <protection locked="0"/>
    </xf>
    <xf numFmtId="4" fontId="93" fillId="33" borderId="44" xfId="0" applyNumberFormat="1" applyFont="1" applyFill="1" applyBorder="1" applyAlignment="1" applyProtection="1">
      <alignment horizontal="left"/>
      <protection locked="0"/>
    </xf>
    <xf numFmtId="4" fontId="92" fillId="33" borderId="0" xfId="0" applyNumberFormat="1" applyFont="1" applyFill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101" fillId="33" borderId="0" xfId="0" applyNumberFormat="1" applyFont="1" applyFill="1" applyAlignment="1" applyProtection="1">
      <alignment horizontal="left"/>
      <protection locked="0"/>
    </xf>
    <xf numFmtId="4" fontId="118" fillId="33" borderId="42" xfId="0" applyNumberFormat="1" applyFont="1" applyFill="1" applyBorder="1" applyAlignment="1" applyProtection="1">
      <alignment horizontal="left" vertical="center"/>
      <protection locked="0"/>
    </xf>
    <xf numFmtId="4" fontId="119" fillId="33" borderId="58" xfId="0" applyNumberFormat="1" applyFont="1" applyFill="1" applyBorder="1" applyAlignment="1" applyProtection="1">
      <alignment horizontal="left" vertical="center"/>
      <protection locked="0"/>
    </xf>
    <xf numFmtId="4" fontId="118" fillId="33" borderId="58" xfId="0" applyNumberFormat="1" applyFont="1" applyFill="1" applyBorder="1" applyAlignment="1" applyProtection="1">
      <alignment horizontal="left" vertical="center"/>
      <protection locked="0"/>
    </xf>
    <xf numFmtId="0" fontId="93" fillId="33" borderId="56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/>
      <protection/>
    </xf>
    <xf numFmtId="0" fontId="101" fillId="33" borderId="54" xfId="0" applyFont="1" applyFill="1" applyBorder="1" applyAlignment="1" applyProtection="1">
      <alignment/>
      <protection/>
    </xf>
    <xf numFmtId="0" fontId="91" fillId="33" borderId="139" xfId="0" applyFont="1" applyFill="1" applyBorder="1" applyAlignment="1" applyProtection="1">
      <alignment horizontal="center"/>
      <protection/>
    </xf>
    <xf numFmtId="0" fontId="91" fillId="33" borderId="80" xfId="0" applyFont="1" applyFill="1" applyBorder="1" applyAlignment="1" applyProtection="1">
      <alignment/>
      <protection/>
    </xf>
    <xf numFmtId="4" fontId="91" fillId="33" borderId="92" xfId="0" applyNumberFormat="1" applyFont="1" applyFill="1" applyBorder="1" applyAlignment="1" applyProtection="1">
      <alignment/>
      <protection/>
    </xf>
    <xf numFmtId="0" fontId="92" fillId="33" borderId="140" xfId="0" applyFont="1" applyFill="1" applyBorder="1" applyAlignment="1" applyProtection="1">
      <alignment horizontal="center"/>
      <protection/>
    </xf>
    <xf numFmtId="0" fontId="92" fillId="33" borderId="141" xfId="0" applyFont="1" applyFill="1" applyBorder="1" applyAlignment="1" applyProtection="1">
      <alignment/>
      <protection/>
    </xf>
    <xf numFmtId="4" fontId="92" fillId="33" borderId="142" xfId="0" applyNumberFormat="1" applyFont="1" applyFill="1" applyBorder="1" applyAlignment="1" applyProtection="1">
      <alignment/>
      <protection locked="0"/>
    </xf>
    <xf numFmtId="0" fontId="92" fillId="33" borderId="143" xfId="0" applyFont="1" applyFill="1" applyBorder="1" applyAlignment="1" applyProtection="1">
      <alignment horizontal="center"/>
      <protection/>
    </xf>
    <xf numFmtId="0" fontId="92" fillId="33" borderId="144" xfId="0" applyFont="1" applyFill="1" applyBorder="1" applyAlignment="1" applyProtection="1">
      <alignment/>
      <protection/>
    </xf>
    <xf numFmtId="4" fontId="92" fillId="33" borderId="145" xfId="0" applyNumberFormat="1" applyFont="1" applyFill="1" applyBorder="1" applyAlignment="1" applyProtection="1">
      <alignment/>
      <protection locked="0"/>
    </xf>
    <xf numFmtId="0" fontId="92" fillId="33" borderId="146" xfId="0" applyFont="1" applyFill="1" applyBorder="1" applyAlignment="1" applyProtection="1">
      <alignment/>
      <protection/>
    </xf>
    <xf numFmtId="4" fontId="92" fillId="33" borderId="147" xfId="0" applyNumberFormat="1" applyFont="1" applyFill="1" applyBorder="1" applyAlignment="1" applyProtection="1">
      <alignment/>
      <protection locked="0"/>
    </xf>
    <xf numFmtId="0" fontId="91" fillId="33" borderId="148" xfId="0" applyFont="1" applyFill="1" applyBorder="1" applyAlignment="1" applyProtection="1">
      <alignment horizontal="center"/>
      <protection/>
    </xf>
    <xf numFmtId="0" fontId="91" fillId="33" borderId="149" xfId="0" applyFont="1" applyFill="1" applyBorder="1" applyAlignment="1" applyProtection="1">
      <alignment horizontal="left"/>
      <protection/>
    </xf>
    <xf numFmtId="4" fontId="91" fillId="33" borderId="150" xfId="0" applyNumberFormat="1" applyFont="1" applyFill="1" applyBorder="1" applyAlignment="1" applyProtection="1">
      <alignment/>
      <protection/>
    </xf>
    <xf numFmtId="0" fontId="91" fillId="33" borderId="56" xfId="0" applyFont="1" applyFill="1" applyBorder="1" applyAlignment="1" applyProtection="1">
      <alignment horizontal="center"/>
      <protection/>
    </xf>
    <xf numFmtId="2" fontId="92" fillId="33" borderId="151" xfId="0" applyNumberFormat="1" applyFont="1" applyFill="1" applyBorder="1" applyAlignment="1" applyProtection="1">
      <alignment horizontal="center"/>
      <protection/>
    </xf>
    <xf numFmtId="2" fontId="92" fillId="33" borderId="152" xfId="0" applyNumberFormat="1" applyFont="1" applyFill="1" applyBorder="1" applyAlignment="1" applyProtection="1">
      <alignment/>
      <protection/>
    </xf>
    <xf numFmtId="4" fontId="91" fillId="33" borderId="153" xfId="0" applyNumberFormat="1" applyFont="1" applyFill="1" applyBorder="1" applyAlignment="1" applyProtection="1">
      <alignment/>
      <protection/>
    </xf>
    <xf numFmtId="0" fontId="92" fillId="33" borderId="56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1" fillId="36" borderId="45" xfId="0" applyFont="1" applyFill="1" applyBorder="1" applyAlignment="1" applyProtection="1">
      <alignment/>
      <protection/>
    </xf>
    <xf numFmtId="0" fontId="101" fillId="36" borderId="57" xfId="0" applyFont="1" applyFill="1" applyBorder="1" applyAlignment="1" applyProtection="1">
      <alignment/>
      <protection/>
    </xf>
    <xf numFmtId="0" fontId="91" fillId="36" borderId="154" xfId="0" applyFont="1" applyFill="1" applyBorder="1" applyAlignment="1" applyProtection="1">
      <alignment horizontal="center"/>
      <protection/>
    </xf>
    <xf numFmtId="0" fontId="91" fillId="36" borderId="155" xfId="0" applyFont="1" applyFill="1" applyBorder="1" applyAlignment="1" applyProtection="1">
      <alignment horizontal="center"/>
      <protection/>
    </xf>
    <xf numFmtId="0" fontId="91" fillId="36" borderId="46" xfId="0" applyFont="1" applyFill="1" applyBorder="1" applyAlignment="1" applyProtection="1">
      <alignment horizontal="center"/>
      <protection/>
    </xf>
    <xf numFmtId="0" fontId="95" fillId="36" borderId="56" xfId="0" applyFont="1" applyFill="1" applyBorder="1" applyAlignment="1" applyProtection="1">
      <alignment/>
      <protection/>
    </xf>
    <xf numFmtId="0" fontId="101" fillId="36" borderId="0" xfId="0" applyFont="1" applyFill="1" applyBorder="1" applyAlignment="1" applyProtection="1">
      <alignment/>
      <protection/>
    </xf>
    <xf numFmtId="0" fontId="128" fillId="36" borderId="78" xfId="0" applyFont="1" applyFill="1" applyBorder="1" applyAlignment="1" applyProtection="1">
      <alignment horizontal="center"/>
      <protection/>
    </xf>
    <xf numFmtId="0" fontId="128" fillId="36" borderId="156" xfId="0" applyFont="1" applyFill="1" applyBorder="1" applyAlignment="1" applyProtection="1">
      <alignment horizontal="center"/>
      <protection/>
    </xf>
    <xf numFmtId="0" fontId="128" fillId="36" borderId="58" xfId="0" applyFont="1" applyFill="1" applyBorder="1" applyAlignment="1" applyProtection="1">
      <alignment horizontal="center"/>
      <protection/>
    </xf>
    <xf numFmtId="0" fontId="96" fillId="33" borderId="0" xfId="0" applyFont="1" applyFill="1" applyAlignment="1" applyProtection="1">
      <alignment/>
      <protection/>
    </xf>
    <xf numFmtId="0" fontId="101" fillId="33" borderId="78" xfId="0" applyFont="1" applyFill="1" applyBorder="1" applyAlignment="1" applyProtection="1">
      <alignment/>
      <protection/>
    </xf>
    <xf numFmtId="0" fontId="101" fillId="33" borderId="156" xfId="0" applyFont="1" applyFill="1" applyBorder="1" applyAlignment="1" applyProtection="1">
      <alignment/>
      <protection/>
    </xf>
    <xf numFmtId="0" fontId="101" fillId="33" borderId="58" xfId="0" applyFont="1" applyFill="1" applyBorder="1" applyAlignment="1" applyProtection="1">
      <alignment/>
      <protection/>
    </xf>
    <xf numFmtId="0" fontId="93" fillId="33" borderId="139" xfId="0" applyFont="1" applyFill="1" applyBorder="1" applyAlignment="1" applyProtection="1">
      <alignment horizontal="center"/>
      <protection/>
    </xf>
    <xf numFmtId="0" fontId="93" fillId="33" borderId="80" xfId="0" applyFont="1" applyFill="1" applyBorder="1" applyAlignment="1" applyProtection="1">
      <alignment/>
      <protection/>
    </xf>
    <xf numFmtId="4" fontId="93" fillId="33" borderId="82" xfId="0" applyNumberFormat="1" applyFont="1" applyFill="1" applyBorder="1" applyAlignment="1" applyProtection="1">
      <alignment/>
      <protection/>
    </xf>
    <xf numFmtId="0" fontId="92" fillId="33" borderId="157" xfId="0" applyFont="1" applyFill="1" applyBorder="1" applyAlignment="1" applyProtection="1">
      <alignment/>
      <protection/>
    </xf>
    <xf numFmtId="4" fontId="101" fillId="33" borderId="78" xfId="0" applyNumberFormat="1" applyFont="1" applyFill="1" applyBorder="1" applyAlignment="1" applyProtection="1">
      <alignment/>
      <protection/>
    </xf>
    <xf numFmtId="4" fontId="101" fillId="33" borderId="156" xfId="0" applyNumberFormat="1" applyFont="1" applyFill="1" applyBorder="1" applyAlignment="1" applyProtection="1">
      <alignment/>
      <protection/>
    </xf>
    <xf numFmtId="4" fontId="101" fillId="33" borderId="158" xfId="0" applyNumberFormat="1" applyFont="1" applyFill="1" applyBorder="1" applyAlignment="1" applyProtection="1">
      <alignment/>
      <protection/>
    </xf>
    <xf numFmtId="0" fontId="128" fillId="33" borderId="159" xfId="0" applyFont="1" applyFill="1" applyBorder="1" applyAlignment="1" applyProtection="1">
      <alignment horizontal="left"/>
      <protection/>
    </xf>
    <xf numFmtId="0" fontId="128" fillId="33" borderId="149" xfId="0" applyFont="1" applyFill="1" applyBorder="1" applyAlignment="1" applyProtection="1">
      <alignment/>
      <protection/>
    </xf>
    <xf numFmtId="4" fontId="128" fillId="33" borderId="160" xfId="0" applyNumberFormat="1" applyFont="1" applyFill="1" applyBorder="1" applyAlignment="1" applyProtection="1">
      <alignment/>
      <protection/>
    </xf>
    <xf numFmtId="0" fontId="129" fillId="33" borderId="0" xfId="0" applyFont="1" applyFill="1" applyBorder="1" applyAlignment="1" applyProtection="1">
      <alignment horizontal="right" wrapText="1"/>
      <protection/>
    </xf>
    <xf numFmtId="0" fontId="129" fillId="33" borderId="0" xfId="0" applyFont="1" applyFill="1" applyBorder="1" applyAlignment="1" applyProtection="1">
      <alignment horizontal="right"/>
      <protection/>
    </xf>
    <xf numFmtId="0" fontId="93" fillId="33" borderId="157" xfId="0" applyFont="1" applyFill="1" applyBorder="1" applyAlignment="1" applyProtection="1">
      <alignment horizontal="center"/>
      <protection/>
    </xf>
    <xf numFmtId="0" fontId="101" fillId="33" borderId="161" xfId="0" applyFont="1" applyFill="1" applyBorder="1" applyAlignment="1" applyProtection="1">
      <alignment/>
      <protection/>
    </xf>
    <xf numFmtId="0" fontId="93" fillId="33" borderId="79" xfId="0" applyFont="1" applyFill="1" applyBorder="1" applyAlignment="1" applyProtection="1">
      <alignment horizontal="center"/>
      <protection/>
    </xf>
    <xf numFmtId="0" fontId="91" fillId="33" borderId="79" xfId="0" applyFont="1" applyFill="1" applyBorder="1" applyAlignment="1" applyProtection="1">
      <alignment horizontal="center"/>
      <protection/>
    </xf>
    <xf numFmtId="0" fontId="92" fillId="33" borderId="162" xfId="0" applyFont="1" applyFill="1" applyBorder="1" applyAlignment="1" applyProtection="1">
      <alignment horizontal="center"/>
      <protection/>
    </xf>
    <xf numFmtId="0" fontId="92" fillId="33" borderId="77" xfId="0" applyFont="1" applyFill="1" applyBorder="1" applyAlignment="1" applyProtection="1">
      <alignment/>
      <protection/>
    </xf>
    <xf numFmtId="0" fontId="92" fillId="33" borderId="163" xfId="0" applyFont="1" applyFill="1" applyBorder="1" applyAlignment="1" applyProtection="1">
      <alignment horizontal="center"/>
      <protection/>
    </xf>
    <xf numFmtId="0" fontId="92" fillId="33" borderId="164" xfId="0" applyFont="1" applyFill="1" applyBorder="1" applyAlignment="1" applyProtection="1">
      <alignment/>
      <protection/>
    </xf>
    <xf numFmtId="0" fontId="92" fillId="33" borderId="157" xfId="0" applyFont="1" applyFill="1" applyBorder="1" applyAlignment="1" applyProtection="1">
      <alignment horizontal="center"/>
      <protection/>
    </xf>
    <xf numFmtId="0" fontId="91" fillId="33" borderId="157" xfId="0" applyFont="1" applyFill="1" applyBorder="1" applyAlignment="1" applyProtection="1">
      <alignment horizontal="center"/>
      <protection/>
    </xf>
    <xf numFmtId="0" fontId="101" fillId="36" borderId="76" xfId="0" applyFont="1" applyFill="1" applyBorder="1" applyAlignment="1" applyProtection="1">
      <alignment/>
      <protection/>
    </xf>
    <xf numFmtId="0" fontId="101" fillId="36" borderId="77" xfId="0" applyFont="1" applyFill="1" applyBorder="1" applyAlignment="1" applyProtection="1">
      <alignment/>
      <protection/>
    </xf>
    <xf numFmtId="0" fontId="91" fillId="36" borderId="165" xfId="0" applyFont="1" applyFill="1" applyBorder="1" applyAlignment="1" applyProtection="1">
      <alignment horizontal="center"/>
      <protection/>
    </xf>
    <xf numFmtId="0" fontId="91" fillId="36" borderId="166" xfId="0" applyFont="1" applyFill="1" applyBorder="1" applyAlignment="1" applyProtection="1">
      <alignment horizontal="center"/>
      <protection/>
    </xf>
    <xf numFmtId="0" fontId="95" fillId="36" borderId="157" xfId="0" applyFont="1" applyFill="1" applyBorder="1" applyAlignment="1" applyProtection="1">
      <alignment/>
      <protection/>
    </xf>
    <xf numFmtId="0" fontId="128" fillId="36" borderId="54" xfId="0" applyFont="1" applyFill="1" applyBorder="1" applyAlignment="1" applyProtection="1">
      <alignment horizontal="center"/>
      <protection/>
    </xf>
    <xf numFmtId="0" fontId="128" fillId="36" borderId="161" xfId="0" applyFont="1" applyFill="1" applyBorder="1" applyAlignment="1" applyProtection="1">
      <alignment horizontal="center"/>
      <protection/>
    </xf>
    <xf numFmtId="4" fontId="29" fillId="33" borderId="92" xfId="0" applyNumberFormat="1" applyFont="1" applyFill="1" applyBorder="1" applyAlignment="1" applyProtection="1">
      <alignment/>
      <protection/>
    </xf>
    <xf numFmtId="4" fontId="22" fillId="33" borderId="92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/>
    </xf>
    <xf numFmtId="4" fontId="37" fillId="33" borderId="142" xfId="0" applyNumberFormat="1" applyFont="1" applyFill="1" applyBorder="1" applyAlignment="1" applyProtection="1">
      <alignment/>
      <protection locked="0"/>
    </xf>
    <xf numFmtId="4" fontId="37" fillId="33" borderId="147" xfId="0" applyNumberFormat="1" applyFont="1" applyFill="1" applyBorder="1" applyAlignment="1" applyProtection="1">
      <alignment/>
      <protection locked="0"/>
    </xf>
    <xf numFmtId="4" fontId="22" fillId="33" borderId="92" xfId="0" applyNumberFormat="1" applyFont="1" applyFill="1" applyBorder="1" applyAlignment="1" applyProtection="1">
      <alignment/>
      <protection locked="0"/>
    </xf>
    <xf numFmtId="4" fontId="20" fillId="33" borderId="54" xfId="0" applyNumberFormat="1" applyFont="1" applyFill="1" applyBorder="1" applyAlignment="1" applyProtection="1">
      <alignment/>
      <protection/>
    </xf>
    <xf numFmtId="4" fontId="20" fillId="33" borderId="161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 locked="0"/>
    </xf>
    <xf numFmtId="4" fontId="54" fillId="33" borderId="153" xfId="0" applyNumberFormat="1" applyFont="1" applyFill="1" applyBorder="1" applyAlignment="1" applyProtection="1">
      <alignment/>
      <protection/>
    </xf>
    <xf numFmtId="0" fontId="130" fillId="33" borderId="0" xfId="0" applyFont="1" applyFill="1" applyAlignment="1" applyProtection="1">
      <alignment/>
      <protection/>
    </xf>
    <xf numFmtId="0" fontId="92" fillId="33" borderId="108" xfId="0" applyFont="1" applyFill="1" applyBorder="1" applyAlignment="1">
      <alignment vertical="center"/>
    </xf>
    <xf numFmtId="0" fontId="92" fillId="36" borderId="108" xfId="0" applyFont="1" applyFill="1" applyBorder="1" applyAlignment="1">
      <alignment vertical="center"/>
    </xf>
    <xf numFmtId="4" fontId="118" fillId="0" borderId="42" xfId="0" applyNumberFormat="1" applyFont="1" applyFill="1" applyBorder="1" applyAlignment="1" applyProtection="1">
      <alignment horizontal="right" vertical="center"/>
      <protection/>
    </xf>
    <xf numFmtId="4" fontId="118" fillId="0" borderId="49" xfId="0" applyNumberFormat="1" applyFont="1" applyFill="1" applyBorder="1" applyAlignment="1" applyProtection="1">
      <alignment horizontal="right" vertical="center"/>
      <protection/>
    </xf>
    <xf numFmtId="0" fontId="92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3" fillId="36" borderId="135" xfId="0" applyFont="1" applyFill="1" applyBorder="1" applyAlignment="1">
      <alignment vertical="center"/>
    </xf>
    <xf numFmtId="0" fontId="96" fillId="36" borderId="136" xfId="0" applyFont="1" applyFill="1" applyBorder="1" applyAlignment="1">
      <alignment horizontal="center" vertical="center"/>
    </xf>
    <xf numFmtId="4" fontId="93" fillId="36" borderId="168" xfId="0" applyNumberFormat="1" applyFont="1" applyFill="1" applyBorder="1" applyAlignment="1">
      <alignment vertical="center"/>
    </xf>
    <xf numFmtId="0" fontId="91" fillId="33" borderId="0" xfId="0" applyFont="1" applyFill="1" applyBorder="1" applyAlignment="1" applyProtection="1">
      <alignment horizontal="center"/>
      <protection/>
    </xf>
    <xf numFmtId="4" fontId="93" fillId="33" borderId="0" xfId="0" applyNumberFormat="1" applyFont="1" applyFill="1" applyBorder="1" applyAlignment="1" applyProtection="1">
      <alignment/>
      <protection/>
    </xf>
    <xf numFmtId="0" fontId="93" fillId="33" borderId="45" xfId="0" applyFont="1" applyFill="1" applyBorder="1" applyAlignment="1" applyProtection="1">
      <alignment horizontal="center"/>
      <protection/>
    </xf>
    <xf numFmtId="0" fontId="93" fillId="33" borderId="57" xfId="0" applyFont="1" applyFill="1" applyBorder="1" applyAlignment="1" applyProtection="1">
      <alignment/>
      <protection/>
    </xf>
    <xf numFmtId="0" fontId="101" fillId="33" borderId="47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 vertical="center"/>
      <protection/>
    </xf>
    <xf numFmtId="0" fontId="101" fillId="33" borderId="13" xfId="0" applyFont="1" applyFill="1" applyBorder="1" applyAlignment="1" applyProtection="1">
      <alignment vertical="center"/>
      <protection/>
    </xf>
    <xf numFmtId="0" fontId="91" fillId="33" borderId="148" xfId="0" applyFont="1" applyFill="1" applyBorder="1" applyAlignment="1" applyProtection="1">
      <alignment horizontal="center" vertical="center"/>
      <protection/>
    </xf>
    <xf numFmtId="0" fontId="91" fillId="33" borderId="149" xfId="0" applyFont="1" applyFill="1" applyBorder="1" applyAlignment="1" applyProtection="1">
      <alignment horizontal="left" vertical="center" wrapText="1"/>
      <protection/>
    </xf>
    <xf numFmtId="4" fontId="91" fillId="33" borderId="150" xfId="0" applyNumberFormat="1" applyFont="1" applyFill="1" applyBorder="1" applyAlignment="1" applyProtection="1">
      <alignment vertical="center"/>
      <protection/>
    </xf>
    <xf numFmtId="0" fontId="101" fillId="33" borderId="14" xfId="0" applyFont="1" applyFill="1" applyBorder="1" applyAlignment="1" applyProtection="1">
      <alignment vertical="center"/>
      <protection/>
    </xf>
    <xf numFmtId="0" fontId="91" fillId="33" borderId="169" xfId="0" applyFont="1" applyFill="1" applyBorder="1" applyAlignment="1" applyProtection="1">
      <alignment horizontal="center" vertical="center"/>
      <protection/>
    </xf>
    <xf numFmtId="0" fontId="91" fillId="33" borderId="170" xfId="0" applyFont="1" applyFill="1" applyBorder="1" applyAlignment="1" applyProtection="1">
      <alignment horizontal="left" vertical="center" wrapText="1"/>
      <protection/>
    </xf>
    <xf numFmtId="4" fontId="91" fillId="33" borderId="171" xfId="0" applyNumberFormat="1" applyFont="1" applyFill="1" applyBorder="1" applyAlignment="1" applyProtection="1">
      <alignment vertical="center"/>
      <protection/>
    </xf>
    <xf numFmtId="0" fontId="93" fillId="33" borderId="169" xfId="0" applyFont="1" applyFill="1" applyBorder="1" applyAlignment="1" applyProtection="1">
      <alignment horizontal="center" vertical="center"/>
      <protection/>
    </xf>
    <xf numFmtId="0" fontId="93" fillId="33" borderId="170" xfId="0" applyFont="1" applyFill="1" applyBorder="1" applyAlignment="1" applyProtection="1">
      <alignment horizontal="left" vertical="center" wrapText="1"/>
      <protection/>
    </xf>
    <xf numFmtId="4" fontId="93" fillId="33" borderId="171" xfId="0" applyNumberFormat="1" applyFont="1" applyFill="1" applyBorder="1" applyAlignment="1" applyProtection="1">
      <alignment vertical="center"/>
      <protection/>
    </xf>
    <xf numFmtId="0" fontId="96" fillId="0" borderId="13" xfId="0" applyFont="1" applyFill="1" applyBorder="1" applyAlignment="1" applyProtection="1">
      <alignment horizontal="left" vertical="center"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14" xfId="0" applyFont="1" applyFill="1" applyBorder="1" applyAlignment="1" applyProtection="1">
      <alignment horizontal="left" vertical="center"/>
      <protection locked="0"/>
    </xf>
    <xf numFmtId="0" fontId="96" fillId="33" borderId="13" xfId="0" applyFont="1" applyFill="1" applyBorder="1" applyAlignment="1" applyProtection="1">
      <alignment vertical="center"/>
      <protection/>
    </xf>
    <xf numFmtId="0" fontId="93" fillId="33" borderId="148" xfId="0" applyFont="1" applyFill="1" applyBorder="1" applyAlignment="1" applyProtection="1">
      <alignment horizontal="center" vertical="center"/>
      <protection/>
    </xf>
    <xf numFmtId="0" fontId="93" fillId="33" borderId="149" xfId="0" applyFont="1" applyFill="1" applyBorder="1" applyAlignment="1" applyProtection="1">
      <alignment horizontal="left" vertical="center" wrapText="1"/>
      <protection/>
    </xf>
    <xf numFmtId="4" fontId="93" fillId="33" borderId="153" xfId="0" applyNumberFormat="1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 vertical="center"/>
      <protection/>
    </xf>
    <xf numFmtId="0" fontId="96" fillId="33" borderId="0" xfId="0" applyFont="1" applyFill="1" applyAlignment="1" applyProtection="1">
      <alignment vertical="center"/>
      <protection/>
    </xf>
    <xf numFmtId="0" fontId="96" fillId="0" borderId="13" xfId="0" applyFont="1" applyFill="1" applyBorder="1" applyAlignment="1" applyProtection="1">
      <alignment horizontal="left" vertical="center"/>
      <protection/>
    </xf>
    <xf numFmtId="0" fontId="96" fillId="0" borderId="0" xfId="0" applyFont="1" applyFill="1" applyBorder="1" applyAlignment="1" applyProtection="1">
      <alignment horizontal="left" vertical="center"/>
      <protection/>
    </xf>
    <xf numFmtId="0" fontId="96" fillId="0" borderId="14" xfId="0" applyFont="1" applyFill="1" applyBorder="1" applyAlignment="1" applyProtection="1">
      <alignment horizontal="left" vertical="center"/>
      <protection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8" fillId="33" borderId="42" xfId="0" applyNumberFormat="1" applyFont="1" applyFill="1" applyBorder="1" applyAlignment="1" applyProtection="1">
      <alignment vertical="center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left" vertical="center"/>
    </xf>
    <xf numFmtId="0" fontId="92" fillId="33" borderId="25" xfId="0" applyFont="1" applyFill="1" applyBorder="1" applyAlignment="1" applyProtection="1">
      <alignment vertical="center"/>
      <protection locked="0"/>
    </xf>
    <xf numFmtId="0" fontId="92" fillId="33" borderId="36" xfId="0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0" fontId="92" fillId="33" borderId="27" xfId="0" applyFont="1" applyFill="1" applyBorder="1" applyAlignment="1" applyProtection="1">
      <alignment vertical="center"/>
      <protection locked="0"/>
    </xf>
    <xf numFmtId="0" fontId="92" fillId="33" borderId="37" xfId="0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93" fillId="34" borderId="0" xfId="0" applyFont="1" applyFill="1" applyAlignment="1">
      <alignment horizontal="left" vertical="center"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2" fillId="33" borderId="37" xfId="0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91" fillId="33" borderId="34" xfId="0" applyNumberFormat="1" applyFont="1" applyFill="1" applyBorder="1" applyAlignment="1" applyProtection="1">
      <alignment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42" xfId="0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horizontal="left" vertical="center"/>
      <protection/>
    </xf>
    <xf numFmtId="0" fontId="92" fillId="33" borderId="37" xfId="0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horizontal="left" vertical="center"/>
      <protection/>
    </xf>
    <xf numFmtId="0" fontId="101" fillId="33" borderId="30" xfId="0" applyFont="1" applyFill="1" applyBorder="1" applyAlignment="1" applyProtection="1">
      <alignment horizontal="left"/>
      <protection/>
    </xf>
    <xf numFmtId="0" fontId="104" fillId="33" borderId="0" xfId="0" applyFont="1" applyFill="1" applyBorder="1" applyAlignment="1" applyProtection="1">
      <alignment horizontal="left"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31" fillId="33" borderId="0" xfId="0" applyFont="1" applyFill="1" applyAlignment="1">
      <alignment horizontal="left"/>
    </xf>
    <xf numFmtId="0" fontId="91" fillId="33" borderId="0" xfId="0" applyFont="1" applyFill="1" applyAlignment="1">
      <alignment horizontal="right" vertical="center"/>
    </xf>
    <xf numFmtId="4" fontId="91" fillId="33" borderId="0" xfId="0" applyNumberFormat="1" applyFont="1" applyFill="1" applyAlignment="1">
      <alignment vertical="center"/>
    </xf>
    <xf numFmtId="4" fontId="91" fillId="33" borderId="44" xfId="0" applyNumberFormat="1" applyFont="1" applyFill="1" applyBorder="1" applyAlignment="1" applyProtection="1">
      <alignment/>
      <protection/>
    </xf>
    <xf numFmtId="4" fontId="106" fillId="37" borderId="74" xfId="0" applyNumberFormat="1" applyFont="1" applyFill="1" applyBorder="1" applyAlignment="1" applyProtection="1">
      <alignment/>
      <protection/>
    </xf>
    <xf numFmtId="4" fontId="117" fillId="33" borderId="39" xfId="0" applyNumberFormat="1" applyFont="1" applyFill="1" applyBorder="1" applyAlignment="1">
      <alignment horizontal="center" vertical="center"/>
    </xf>
    <xf numFmtId="4" fontId="118" fillId="33" borderId="42" xfId="0" applyNumberFormat="1" applyFont="1" applyFill="1" applyBorder="1" applyAlignment="1">
      <alignment horizontal="left" vertical="center"/>
    </xf>
    <xf numFmtId="0" fontId="91" fillId="33" borderId="172" xfId="0" applyFont="1" applyFill="1" applyBorder="1" applyAlignment="1" applyProtection="1">
      <alignment vertical="center"/>
      <protection/>
    </xf>
    <xf numFmtId="0" fontId="92" fillId="33" borderId="173" xfId="0" applyFont="1" applyFill="1" applyBorder="1" applyAlignment="1" applyProtection="1">
      <alignment vertical="center"/>
      <protection/>
    </xf>
    <xf numFmtId="4" fontId="91" fillId="33" borderId="174" xfId="0" applyNumberFormat="1" applyFont="1" applyFill="1" applyBorder="1" applyAlignment="1" applyProtection="1">
      <alignment horizontal="right" vertical="center"/>
      <protection/>
    </xf>
    <xf numFmtId="4" fontId="92" fillId="33" borderId="172" xfId="0" applyNumberFormat="1" applyFont="1" applyFill="1" applyBorder="1" applyAlignment="1" applyProtection="1">
      <alignment horizontal="left" vertical="center"/>
      <protection/>
    </xf>
    <xf numFmtId="4" fontId="92" fillId="33" borderId="175" xfId="0" applyNumberFormat="1" applyFont="1" applyFill="1" applyBorder="1" applyAlignment="1" applyProtection="1">
      <alignment horizontal="left" vertical="center"/>
      <protection/>
    </xf>
    <xf numFmtId="4" fontId="92" fillId="33" borderId="173" xfId="0" applyNumberFormat="1" applyFont="1" applyFill="1" applyBorder="1" applyAlignment="1" applyProtection="1">
      <alignment horizontal="left"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horizontal="right" vertical="center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26" xfId="0" applyNumberFormat="1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0" fontId="98" fillId="33" borderId="13" xfId="0" applyFont="1" applyFill="1" applyBorder="1" applyAlignment="1" applyProtection="1">
      <alignment horizontal="left"/>
      <protection locked="0"/>
    </xf>
    <xf numFmtId="0" fontId="101" fillId="33" borderId="14" xfId="0" applyFont="1" applyFill="1" applyBorder="1" applyAlignment="1" applyProtection="1">
      <alignment horizontal="left"/>
      <protection locked="0"/>
    </xf>
    <xf numFmtId="0" fontId="101" fillId="33" borderId="0" xfId="0" applyFont="1" applyFill="1" applyAlignment="1" applyProtection="1">
      <alignment horizontal="left"/>
      <protection locked="0"/>
    </xf>
    <xf numFmtId="0" fontId="99" fillId="0" borderId="89" xfId="0" applyFont="1" applyBorder="1" applyAlignment="1" applyProtection="1">
      <alignment horizontal="left"/>
      <protection/>
    </xf>
    <xf numFmtId="4" fontId="92" fillId="33" borderId="41" xfId="0" applyNumberFormat="1" applyFont="1" applyFill="1" applyBorder="1" applyAlignment="1" applyProtection="1">
      <alignment vertical="center"/>
      <protection locked="0"/>
    </xf>
    <xf numFmtId="0" fontId="92" fillId="33" borderId="42" xfId="0" applyFont="1" applyFill="1" applyBorder="1" applyAlignment="1" applyProtection="1">
      <alignment horizontal="left" vertical="center"/>
      <protection locked="0"/>
    </xf>
    <xf numFmtId="0" fontId="101" fillId="33" borderId="17" xfId="0" applyFont="1" applyFill="1" applyBorder="1" applyAlignment="1" applyProtection="1">
      <alignment horizontal="left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80" xfId="0" applyFont="1" applyFill="1" applyBorder="1" applyAlignment="1" applyProtection="1">
      <alignment/>
      <protection/>
    </xf>
    <xf numFmtId="0" fontId="92" fillId="33" borderId="139" xfId="0" applyFont="1" applyFill="1" applyBorder="1" applyAlignment="1" applyProtection="1">
      <alignment horizontal="center"/>
      <protection/>
    </xf>
    <xf numFmtId="4" fontId="92" fillId="33" borderId="92" xfId="0" applyNumberFormat="1" applyFont="1" applyFill="1" applyBorder="1" applyAlignment="1" applyProtection="1">
      <alignment/>
      <protection locked="0"/>
    </xf>
    <xf numFmtId="0" fontId="104" fillId="33" borderId="0" xfId="0" applyFont="1" applyFill="1" applyAlignment="1">
      <alignment horizontal="left" vertical="center"/>
    </xf>
    <xf numFmtId="4" fontId="92" fillId="33" borderId="176" xfId="0" applyNumberFormat="1" applyFont="1" applyFill="1" applyBorder="1" applyAlignment="1" applyProtection="1">
      <alignment/>
      <protection locked="0"/>
    </xf>
    <xf numFmtId="4" fontId="91" fillId="33" borderId="61" xfId="0" applyNumberFormat="1" applyFont="1" applyFill="1" applyBorder="1" applyAlignment="1" applyProtection="1">
      <alignment vertical="center"/>
      <protection locked="0"/>
    </xf>
    <xf numFmtId="4" fontId="91" fillId="33" borderId="36" xfId="0" applyNumberFormat="1" applyFont="1" applyFill="1" applyBorder="1" applyAlignment="1" applyProtection="1">
      <alignment vertical="center"/>
      <protection locked="0"/>
    </xf>
    <xf numFmtId="4" fontId="91" fillId="33" borderId="37" xfId="0" applyNumberFormat="1" applyFont="1" applyFill="1" applyBorder="1" applyAlignment="1" applyProtection="1">
      <alignment vertical="center"/>
      <protection locked="0"/>
    </xf>
    <xf numFmtId="0" fontId="21" fillId="36" borderId="54" xfId="51" applyFont="1" applyFill="1" applyBorder="1" applyAlignment="1" applyProtection="1">
      <alignment horizontal="center" wrapText="1"/>
      <protection/>
    </xf>
    <xf numFmtId="4" fontId="91" fillId="41" borderId="31" xfId="0" applyNumberFormat="1" applyFont="1" applyFill="1" applyBorder="1" applyAlignment="1" applyProtection="1">
      <alignment vertical="center"/>
      <protection/>
    </xf>
    <xf numFmtId="0" fontId="101" fillId="33" borderId="17" xfId="0" applyFont="1" applyFill="1" applyBorder="1" applyAlignment="1" applyProtection="1">
      <alignment horizontal="left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0" fontId="92" fillId="33" borderId="0" xfId="0" applyFont="1" applyFill="1" applyAlignment="1" applyProtection="1">
      <alignment horizontal="left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92" fillId="0" borderId="14" xfId="0" applyFont="1" applyFill="1" applyBorder="1" applyAlignment="1" applyProtection="1">
      <alignment horizontal="left"/>
      <protection/>
    </xf>
    <xf numFmtId="0" fontId="93" fillId="34" borderId="0" xfId="0" applyFont="1" applyFill="1" applyAlignment="1" applyProtection="1">
      <alignment horizontal="left" vertical="center"/>
      <protection/>
    </xf>
    <xf numFmtId="0" fontId="93" fillId="0" borderId="13" xfId="0" applyFont="1" applyFill="1" applyBorder="1" applyAlignment="1" applyProtection="1">
      <alignment horizontal="left" vertical="center"/>
      <protection/>
    </xf>
    <xf numFmtId="0" fontId="93" fillId="0" borderId="0" xfId="0" applyFont="1" applyFill="1" applyBorder="1" applyAlignment="1" applyProtection="1">
      <alignment horizontal="left" vertical="center"/>
      <protection/>
    </xf>
    <xf numFmtId="0" fontId="93" fillId="0" borderId="14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14" xfId="0" applyFont="1" applyFill="1" applyBorder="1" applyAlignment="1" applyProtection="1">
      <alignment horizontal="left"/>
      <protection/>
    </xf>
    <xf numFmtId="0" fontId="93" fillId="36" borderId="48" xfId="0" applyFont="1" applyFill="1" applyBorder="1" applyAlignment="1" applyProtection="1">
      <alignment horizontal="left" vertical="center"/>
      <protection/>
    </xf>
    <xf numFmtId="0" fontId="93" fillId="36" borderId="49" xfId="0" applyFont="1" applyFill="1" applyBorder="1" applyAlignment="1" applyProtection="1">
      <alignment horizontal="left" vertical="center"/>
      <protection/>
    </xf>
    <xf numFmtId="0" fontId="22" fillId="36" borderId="54" xfId="51" applyFont="1" applyFill="1" applyBorder="1" applyAlignment="1" applyProtection="1">
      <alignment horizontal="center" wrapText="1"/>
      <protection/>
    </xf>
    <xf numFmtId="0" fontId="24" fillId="36" borderId="51" xfId="51" applyFont="1" applyFill="1" applyBorder="1" applyAlignment="1" applyProtection="1">
      <alignment horizontal="center" wrapText="1"/>
      <protection/>
    </xf>
    <xf numFmtId="0" fontId="24" fillId="36" borderId="52" xfId="51" applyFont="1" applyFill="1" applyBorder="1" applyAlignment="1" applyProtection="1">
      <alignment horizontal="center" wrapText="1"/>
      <protection/>
    </xf>
    <xf numFmtId="0" fontId="24" fillId="36" borderId="53" xfId="51" applyFont="1" applyFill="1" applyBorder="1" applyAlignment="1" applyProtection="1">
      <alignment horizontal="center" wrapText="1"/>
      <protection/>
    </xf>
    <xf numFmtId="0" fontId="98" fillId="33" borderId="0" xfId="0" applyFont="1" applyFill="1" applyAlignment="1" applyProtection="1">
      <alignment horizontal="left"/>
      <protection/>
    </xf>
    <xf numFmtId="0" fontId="92" fillId="33" borderId="24" xfId="0" applyFont="1" applyFill="1" applyBorder="1" applyAlignment="1" applyProtection="1">
      <alignment horizontal="left" vertical="center"/>
      <protection/>
    </xf>
    <xf numFmtId="4" fontId="92" fillId="33" borderId="61" xfId="0" applyNumberFormat="1" applyFont="1" applyFill="1" applyBorder="1" applyAlignment="1" applyProtection="1">
      <alignment horizontal="left" vertical="center"/>
      <protection/>
    </xf>
    <xf numFmtId="0" fontId="92" fillId="33" borderId="26" xfId="0" applyFont="1" applyFill="1" applyBorder="1" applyAlignment="1" applyProtection="1">
      <alignment horizontal="left" vertical="center"/>
      <protection/>
    </xf>
    <xf numFmtId="0" fontId="92" fillId="33" borderId="28" xfId="0" applyFont="1" applyFill="1" applyBorder="1" applyAlignment="1" applyProtection="1">
      <alignment horizontal="left" vertical="center"/>
      <protection/>
    </xf>
    <xf numFmtId="4" fontId="92" fillId="33" borderId="37" xfId="0" applyNumberFormat="1" applyFont="1" applyFill="1" applyBorder="1" applyAlignment="1" applyProtection="1">
      <alignment horizontal="left" vertical="center"/>
      <protection/>
    </xf>
    <xf numFmtId="0" fontId="96" fillId="33" borderId="0" xfId="0" applyFont="1" applyFill="1" applyBorder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14" xfId="0" applyFont="1" applyFill="1" applyBorder="1" applyAlignment="1" applyProtection="1">
      <alignment horizontal="left"/>
      <protection/>
    </xf>
    <xf numFmtId="0" fontId="102" fillId="33" borderId="0" xfId="0" applyFont="1" applyFill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92" fillId="33" borderId="23" xfId="0" applyFont="1" applyFill="1" applyBorder="1" applyAlignment="1">
      <alignment horizontal="left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108" xfId="0" applyFont="1" applyFill="1" applyBorder="1" applyAlignment="1">
      <alignment vertical="center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0" fontId="92" fillId="33" borderId="42" xfId="0" applyFont="1" applyFill="1" applyBorder="1" applyAlignment="1" applyProtection="1">
      <alignment horizontal="left" vertical="center"/>
      <protection locked="0"/>
    </xf>
    <xf numFmtId="0" fontId="98" fillId="33" borderId="20" xfId="0" applyFont="1" applyFill="1" applyBorder="1" applyAlignment="1" applyProtection="1">
      <alignment/>
      <protection locked="0"/>
    </xf>
    <xf numFmtId="0" fontId="98" fillId="33" borderId="21" xfId="0" applyFont="1" applyFill="1" applyBorder="1" applyAlignment="1" applyProtection="1">
      <alignment/>
      <protection locked="0"/>
    </xf>
    <xf numFmtId="164" fontId="98" fillId="33" borderId="20" xfId="0" applyNumberFormat="1" applyFont="1" applyFill="1" applyBorder="1" applyAlignment="1" applyProtection="1">
      <alignment horizontal="center"/>
      <protection locked="0"/>
    </xf>
    <xf numFmtId="164" fontId="98" fillId="33" borderId="21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/>
      <protection locked="0"/>
    </xf>
    <xf numFmtId="0" fontId="101" fillId="33" borderId="21" xfId="0" applyFont="1" applyFill="1" applyBorder="1" applyAlignment="1" applyProtection="1">
      <alignment/>
      <protection locked="0"/>
    </xf>
    <xf numFmtId="0" fontId="101" fillId="33" borderId="21" xfId="0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 quotePrefix="1">
      <alignment horizontal="center"/>
      <protection locked="0"/>
    </xf>
    <xf numFmtId="10" fontId="51" fillId="0" borderId="0" xfId="0" applyNumberFormat="1" applyFont="1" applyBorder="1" applyAlignment="1" applyProtection="1">
      <alignment horizontal="center" vertical="center"/>
      <protection locked="0"/>
    </xf>
    <xf numFmtId="3" fontId="101" fillId="33" borderId="20" xfId="0" applyNumberFormat="1" applyFont="1" applyFill="1" applyBorder="1" applyAlignment="1" applyProtection="1" quotePrefix="1">
      <alignment horizontal="center"/>
      <protection locked="0"/>
    </xf>
    <xf numFmtId="4" fontId="51" fillId="0" borderId="0" xfId="0" applyNumberFormat="1" applyFont="1" applyBorder="1" applyAlignment="1" applyProtection="1">
      <alignment horizontal="center" vertical="center"/>
      <protection locked="0"/>
    </xf>
    <xf numFmtId="0" fontId="101" fillId="33" borderId="21" xfId="0" applyFont="1" applyFill="1" applyBorder="1" applyAlignment="1" applyProtection="1" quotePrefix="1">
      <alignment horizontal="center"/>
      <protection locked="0"/>
    </xf>
    <xf numFmtId="4" fontId="101" fillId="0" borderId="0" xfId="0" applyNumberFormat="1" applyFont="1" applyFill="1" applyBorder="1" applyAlignment="1" applyProtection="1">
      <alignment horizontal="left"/>
      <protection locked="0"/>
    </xf>
    <xf numFmtId="1" fontId="94" fillId="36" borderId="0" xfId="0" applyNumberFormat="1" applyFont="1" applyFill="1" applyBorder="1" applyAlignment="1">
      <alignment horizontal="center" vertical="center"/>
    </xf>
    <xf numFmtId="0" fontId="93" fillId="33" borderId="43" xfId="0" applyFont="1" applyFill="1" applyBorder="1" applyAlignment="1" applyProtection="1">
      <alignment horizontal="center" vertical="center"/>
      <protection locked="0"/>
    </xf>
    <xf numFmtId="0" fontId="93" fillId="33" borderId="38" xfId="0" applyFont="1" applyFill="1" applyBorder="1" applyAlignment="1" applyProtection="1">
      <alignment horizontal="center" vertical="center"/>
      <protection locked="0"/>
    </xf>
    <xf numFmtId="0" fontId="93" fillId="33" borderId="55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>
      <alignment horizontal="left"/>
    </xf>
    <xf numFmtId="0" fontId="91" fillId="35" borderId="0" xfId="0" applyFont="1" applyFill="1" applyBorder="1" applyAlignment="1">
      <alignment horizontal="left" vertical="center"/>
    </xf>
    <xf numFmtId="1" fontId="94" fillId="36" borderId="0" xfId="0" applyNumberFormat="1" applyFont="1" applyFill="1" applyBorder="1" applyAlignment="1" applyProtection="1">
      <alignment horizontal="center" vertical="center"/>
      <protection/>
    </xf>
    <xf numFmtId="0" fontId="101" fillId="33" borderId="17" xfId="0" applyFont="1" applyFill="1" applyBorder="1" applyAlignment="1" applyProtection="1">
      <alignment horizontal="left"/>
      <protection/>
    </xf>
    <xf numFmtId="0" fontId="91" fillId="35" borderId="0" xfId="0" applyFont="1" applyFill="1" applyBorder="1" applyAlignment="1" applyProtection="1">
      <alignment horizontal="left" vertical="center" wrapText="1"/>
      <protection/>
    </xf>
    <xf numFmtId="0" fontId="101" fillId="33" borderId="15" xfId="0" applyFont="1" applyFill="1" applyBorder="1" applyAlignment="1" applyProtection="1">
      <alignment horizontal="left" wrapText="1"/>
      <protection/>
    </xf>
    <xf numFmtId="0" fontId="101" fillId="33" borderId="20" xfId="0" applyFont="1" applyFill="1" applyBorder="1" applyAlignment="1" applyProtection="1">
      <alignment horizontal="left"/>
      <protection locked="0"/>
    </xf>
    <xf numFmtId="0" fontId="101" fillId="33" borderId="15" xfId="0" applyFont="1" applyFill="1" applyBorder="1" applyAlignment="1" applyProtection="1">
      <alignment horizontal="right"/>
      <protection/>
    </xf>
    <xf numFmtId="0" fontId="99" fillId="37" borderId="15" xfId="0" applyFont="1" applyFill="1" applyBorder="1" applyAlignment="1" applyProtection="1">
      <alignment horizontal="right"/>
      <protection/>
    </xf>
    <xf numFmtId="4" fontId="102" fillId="36" borderId="45" xfId="0" applyNumberFormat="1" applyFont="1" applyFill="1" applyBorder="1" applyAlignment="1" applyProtection="1">
      <alignment horizontal="center" vertical="center"/>
      <protection/>
    </xf>
    <xf numFmtId="4" fontId="102" fillId="36" borderId="57" xfId="0" applyNumberFormat="1" applyFont="1" applyFill="1" applyBorder="1" applyAlignment="1" applyProtection="1">
      <alignment horizontal="center" vertical="center"/>
      <protection/>
    </xf>
    <xf numFmtId="4" fontId="102" fillId="36" borderId="46" xfId="0" applyNumberFormat="1" applyFont="1" applyFill="1" applyBorder="1" applyAlignment="1" applyProtection="1">
      <alignment horizontal="center" vertical="center"/>
      <protection/>
    </xf>
    <xf numFmtId="4" fontId="102" fillId="36" borderId="48" xfId="0" applyNumberFormat="1" applyFont="1" applyFill="1" applyBorder="1" applyAlignment="1" applyProtection="1">
      <alignment horizontal="center" vertical="center"/>
      <protection/>
    </xf>
    <xf numFmtId="4" fontId="102" fillId="36" borderId="70" xfId="0" applyNumberFormat="1" applyFont="1" applyFill="1" applyBorder="1" applyAlignment="1" applyProtection="1">
      <alignment horizontal="center" vertical="center"/>
      <protection/>
    </xf>
    <xf numFmtId="4" fontId="102" fillId="36" borderId="49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4" fontId="102" fillId="36" borderId="47" xfId="0" applyNumberFormat="1" applyFont="1" applyFill="1" applyBorder="1" applyAlignment="1" applyProtection="1">
      <alignment horizontal="center" vertical="center"/>
      <protection/>
    </xf>
    <xf numFmtId="4" fontId="102" fillId="36" borderId="50" xfId="0" applyNumberFormat="1" applyFont="1" applyFill="1" applyBorder="1" applyAlignment="1" applyProtection="1">
      <alignment horizontal="center" vertical="center"/>
      <protection/>
    </xf>
    <xf numFmtId="0" fontId="93" fillId="36" borderId="45" xfId="0" applyFont="1" applyFill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92" fillId="33" borderId="23" xfId="0" applyFont="1" applyFill="1" applyBorder="1" applyAlignment="1" applyProtection="1">
      <alignment horizontal="left" vertical="center"/>
      <protection/>
    </xf>
    <xf numFmtId="0" fontId="92" fillId="33" borderId="24" xfId="0" applyFont="1" applyFill="1" applyBorder="1" applyAlignment="1" applyProtection="1">
      <alignment horizontal="left" vertical="center"/>
      <protection/>
    </xf>
    <xf numFmtId="0" fontId="92" fillId="33" borderId="61" xfId="0" applyFont="1" applyFill="1" applyBorder="1" applyAlignment="1" applyProtection="1">
      <alignment horizontal="left" vertical="center"/>
      <protection/>
    </xf>
    <xf numFmtId="0" fontId="92" fillId="33" borderId="25" xfId="0" applyFont="1" applyFill="1" applyBorder="1" applyAlignment="1" applyProtection="1">
      <alignment horizontal="left" vertical="center"/>
      <protection/>
    </xf>
    <xf numFmtId="0" fontId="92" fillId="33" borderId="26" xfId="0" applyFont="1" applyFill="1" applyBorder="1" applyAlignment="1" applyProtection="1">
      <alignment horizontal="left" vertical="center"/>
      <protection/>
    </xf>
    <xf numFmtId="0" fontId="92" fillId="33" borderId="36" xfId="0" applyFont="1" applyFill="1" applyBorder="1" applyAlignment="1" applyProtection="1">
      <alignment horizontal="left" vertical="center"/>
      <protection/>
    </xf>
    <xf numFmtId="0" fontId="91" fillId="35" borderId="0" xfId="0" applyFont="1" applyFill="1" applyBorder="1" applyAlignment="1">
      <alignment horizontal="left" vertical="center" wrapText="1"/>
    </xf>
    <xf numFmtId="0" fontId="101" fillId="33" borderId="17" xfId="0" applyFont="1" applyFill="1" applyBorder="1" applyAlignment="1">
      <alignment horizontal="left"/>
    </xf>
    <xf numFmtId="4" fontId="97" fillId="36" borderId="76" xfId="0" applyNumberFormat="1" applyFont="1" applyFill="1" applyBorder="1" applyAlignment="1">
      <alignment horizontal="center" vertical="center"/>
    </xf>
    <xf numFmtId="4" fontId="97" fillId="36" borderId="77" xfId="0" applyNumberFormat="1" applyFont="1" applyFill="1" applyBorder="1" applyAlignment="1">
      <alignment horizontal="center" vertical="center"/>
    </xf>
    <xf numFmtId="4" fontId="97" fillId="36" borderId="115" xfId="0" applyNumberFormat="1" applyFont="1" applyFill="1" applyBorder="1" applyAlignment="1">
      <alignment horizontal="center" vertical="center"/>
    </xf>
    <xf numFmtId="0" fontId="91" fillId="33" borderId="177" xfId="0" applyFont="1" applyFill="1" applyBorder="1" applyAlignment="1">
      <alignment horizontal="center" vertical="center"/>
    </xf>
    <xf numFmtId="0" fontId="91" fillId="33" borderId="178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21" fillId="36" borderId="47" xfId="51" applyFont="1" applyFill="1" applyBorder="1" applyAlignment="1">
      <alignment horizontal="center" wrapText="1"/>
      <protection/>
    </xf>
    <xf numFmtId="0" fontId="21" fillId="36" borderId="50" xfId="51" applyFont="1" applyFill="1" applyBorder="1" applyAlignment="1">
      <alignment horizontal="center" wrapText="1"/>
      <protection/>
    </xf>
    <xf numFmtId="0" fontId="91" fillId="36" borderId="43" xfId="0" applyFont="1" applyFill="1" applyBorder="1" applyAlignment="1">
      <alignment horizontal="center" vertical="center"/>
    </xf>
    <xf numFmtId="0" fontId="91" fillId="36" borderId="38" xfId="0" applyFont="1" applyFill="1" applyBorder="1" applyAlignment="1">
      <alignment horizontal="center" vertical="center"/>
    </xf>
    <xf numFmtId="0" fontId="91" fillId="36" borderId="55" xfId="0" applyFont="1" applyFill="1" applyBorder="1" applyAlignment="1">
      <alignment horizontal="center" vertical="center"/>
    </xf>
    <xf numFmtId="0" fontId="91" fillId="33" borderId="30" xfId="0" applyFont="1" applyFill="1" applyBorder="1" applyAlignment="1">
      <alignment horizontal="center"/>
    </xf>
    <xf numFmtId="0" fontId="91" fillId="33" borderId="17" xfId="0" applyFont="1" applyFill="1" applyBorder="1" applyAlignment="1">
      <alignment horizontal="center"/>
    </xf>
    <xf numFmtId="0" fontId="92" fillId="33" borderId="172" xfId="0" applyFont="1" applyFill="1" applyBorder="1" applyAlignment="1" applyProtection="1">
      <alignment horizontal="left" vertical="center"/>
      <protection locked="0"/>
    </xf>
    <xf numFmtId="0" fontId="92" fillId="33" borderId="173" xfId="0" applyFont="1" applyFill="1" applyBorder="1" applyAlignment="1" applyProtection="1">
      <alignment horizontal="left" vertical="center"/>
      <protection locked="0"/>
    </xf>
    <xf numFmtId="0" fontId="92" fillId="33" borderId="25" xfId="0" applyFont="1" applyFill="1" applyBorder="1" applyAlignment="1" applyProtection="1">
      <alignment horizontal="left" vertical="center"/>
      <protection locked="0"/>
    </xf>
    <xf numFmtId="0" fontId="92" fillId="33" borderId="36" xfId="0" applyFont="1" applyFill="1" applyBorder="1" applyAlignment="1" applyProtection="1">
      <alignment horizontal="left" vertical="center"/>
      <protection locked="0"/>
    </xf>
    <xf numFmtId="0" fontId="92" fillId="33" borderId="172" xfId="0" applyFont="1" applyFill="1" applyBorder="1" applyAlignment="1" applyProtection="1">
      <alignment horizontal="left" vertical="center"/>
      <protection locked="0"/>
    </xf>
    <xf numFmtId="0" fontId="92" fillId="33" borderId="173" xfId="0" applyFont="1" applyFill="1" applyBorder="1" applyAlignment="1" applyProtection="1">
      <alignment horizontal="left" vertical="center"/>
      <protection locked="0"/>
    </xf>
    <xf numFmtId="0" fontId="92" fillId="33" borderId="25" xfId="0" applyFont="1" applyFill="1" applyBorder="1" applyAlignment="1" applyProtection="1">
      <alignment horizontal="left" vertical="center"/>
      <protection locked="0"/>
    </xf>
    <xf numFmtId="0" fontId="92" fillId="33" borderId="36" xfId="0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center" vertical="center"/>
    </xf>
    <xf numFmtId="0" fontId="92" fillId="33" borderId="27" xfId="0" applyFont="1" applyFill="1" applyBorder="1" applyAlignment="1" applyProtection="1">
      <alignment horizontal="left" vertical="center"/>
      <protection locked="0"/>
    </xf>
    <xf numFmtId="0" fontId="92" fillId="33" borderId="37" xfId="0" applyFont="1" applyFill="1" applyBorder="1" applyAlignment="1" applyProtection="1">
      <alignment horizontal="left" vertical="center"/>
      <protection locked="0"/>
    </xf>
    <xf numFmtId="0" fontId="91" fillId="33" borderId="29" xfId="0" applyFont="1" applyFill="1" applyBorder="1" applyAlignment="1">
      <alignment horizontal="left" vertical="center"/>
    </xf>
    <xf numFmtId="0" fontId="91" fillId="33" borderId="30" xfId="0" applyFont="1" applyFill="1" applyBorder="1" applyAlignment="1">
      <alignment horizontal="left" vertical="center"/>
    </xf>
    <xf numFmtId="0" fontId="91" fillId="33" borderId="31" xfId="0" applyFont="1" applyFill="1" applyBorder="1" applyAlignment="1">
      <alignment horizontal="left" vertical="center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22" fillId="36" borderId="43" xfId="51" applyFont="1" applyFill="1" applyBorder="1" applyAlignment="1">
      <alignment horizontal="center" vertical="center" wrapText="1"/>
      <protection/>
    </xf>
    <xf numFmtId="0" fontId="22" fillId="36" borderId="55" xfId="51" applyFont="1" applyFill="1" applyBorder="1" applyAlignment="1">
      <alignment horizontal="center" vertical="center" wrapText="1"/>
      <protection/>
    </xf>
    <xf numFmtId="0" fontId="91" fillId="36" borderId="48" xfId="0" applyFont="1" applyFill="1" applyBorder="1" applyAlignment="1">
      <alignment horizontal="center" vertical="center"/>
    </xf>
    <xf numFmtId="0" fontId="91" fillId="36" borderId="49" xfId="0" applyFont="1" applyFill="1" applyBorder="1" applyAlignment="1">
      <alignment horizontal="center" vertical="center"/>
    </xf>
    <xf numFmtId="0" fontId="91" fillId="36" borderId="45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4" fontId="92" fillId="33" borderId="23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46" xfId="51" applyFont="1" applyFill="1" applyBorder="1" applyAlignment="1">
      <alignment horizontal="center" vertical="center" wrapText="1"/>
      <protection/>
    </xf>
    <xf numFmtId="4" fontId="92" fillId="33" borderId="25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0" fontId="22" fillId="36" borderId="70" xfId="51" applyFont="1" applyFill="1" applyBorder="1" applyAlignment="1">
      <alignment horizontal="center" vertical="center" wrapText="1"/>
      <protection/>
    </xf>
    <xf numFmtId="0" fontId="22" fillId="36" borderId="179" xfId="51" applyFont="1" applyFill="1" applyBorder="1" applyAlignment="1">
      <alignment horizontal="center" vertical="center" wrapText="1"/>
      <protection/>
    </xf>
    <xf numFmtId="0" fontId="22" fillId="36" borderId="38" xfId="51" applyFont="1" applyFill="1" applyBorder="1" applyAlignment="1">
      <alignment horizontal="center" vertical="center" wrapText="1"/>
      <protection/>
    </xf>
    <xf numFmtId="0" fontId="22" fillId="36" borderId="180" xfId="51" applyFont="1" applyFill="1" applyBorder="1" applyAlignment="1">
      <alignment horizontal="center" vertical="center" wrapText="1"/>
      <protection/>
    </xf>
    <xf numFmtId="0" fontId="91" fillId="33" borderId="43" xfId="0" applyFont="1" applyFill="1" applyBorder="1" applyAlignment="1" applyProtection="1">
      <alignment horizontal="left" vertical="center"/>
      <protection/>
    </xf>
    <xf numFmtId="0" fontId="91" fillId="33" borderId="38" xfId="0" applyFont="1" applyFill="1" applyBorder="1" applyAlignment="1" applyProtection="1">
      <alignment horizontal="left" vertical="center"/>
      <protection/>
    </xf>
    <xf numFmtId="0" fontId="92" fillId="33" borderId="43" xfId="0" applyFont="1" applyFill="1" applyBorder="1" applyAlignment="1" applyProtection="1">
      <alignment horizontal="left" vertical="center"/>
      <protection/>
    </xf>
    <xf numFmtId="0" fontId="92" fillId="33" borderId="38" xfId="0" applyFont="1" applyFill="1" applyBorder="1" applyAlignment="1" applyProtection="1">
      <alignment horizontal="left" vertical="center"/>
      <protection/>
    </xf>
    <xf numFmtId="0" fontId="91" fillId="36" borderId="56" xfId="0" applyFont="1" applyFill="1" applyBorder="1" applyAlignment="1">
      <alignment horizontal="center" vertical="center"/>
    </xf>
    <xf numFmtId="0" fontId="91" fillId="36" borderId="58" xfId="0" applyFont="1" applyFill="1" applyBorder="1" applyAlignment="1">
      <alignment horizontal="center" vertical="center"/>
    </xf>
    <xf numFmtId="0" fontId="22" fillId="36" borderId="57" xfId="51" applyFont="1" applyFill="1" applyBorder="1" applyAlignment="1">
      <alignment horizontal="center" vertical="center" wrapText="1"/>
      <protection/>
    </xf>
    <xf numFmtId="0" fontId="22" fillId="36" borderId="43" xfId="51" applyFont="1" applyFill="1" applyBorder="1" applyAlignment="1">
      <alignment horizontal="left" vertical="center" wrapText="1"/>
      <protection/>
    </xf>
    <xf numFmtId="0" fontId="22" fillId="36" borderId="55" xfId="51" applyFont="1" applyFill="1" applyBorder="1" applyAlignment="1">
      <alignment horizontal="left" vertical="center" wrapText="1"/>
      <protection/>
    </xf>
    <xf numFmtId="0" fontId="22" fillId="36" borderId="181" xfId="51" applyFont="1" applyFill="1" applyBorder="1" applyAlignment="1">
      <alignment horizontal="center" vertical="center" wrapText="1"/>
      <protection/>
    </xf>
    <xf numFmtId="0" fontId="91" fillId="36" borderId="45" xfId="0" applyFont="1" applyFill="1" applyBorder="1" applyAlignment="1" applyProtection="1">
      <alignment horizontal="center" vertical="center"/>
      <protection/>
    </xf>
    <xf numFmtId="0" fontId="91" fillId="36" borderId="46" xfId="0" applyFont="1" applyFill="1" applyBorder="1" applyAlignment="1" applyProtection="1">
      <alignment horizontal="center" vertical="center"/>
      <protection/>
    </xf>
    <xf numFmtId="0" fontId="91" fillId="33" borderId="29" xfId="0" applyFont="1" applyFill="1" applyBorder="1" applyAlignment="1" applyProtection="1">
      <alignment horizontal="center" vertical="center"/>
      <protection/>
    </xf>
    <xf numFmtId="0" fontId="91" fillId="33" borderId="30" xfId="0" applyFont="1" applyFill="1" applyBorder="1" applyAlignment="1" applyProtection="1">
      <alignment horizontal="center" vertical="center"/>
      <protection/>
    </xf>
    <xf numFmtId="0" fontId="91" fillId="33" borderId="31" xfId="0" applyFont="1" applyFill="1" applyBorder="1" applyAlignment="1" applyProtection="1">
      <alignment horizontal="center" vertical="center"/>
      <protection/>
    </xf>
    <xf numFmtId="0" fontId="22" fillId="36" borderId="45" xfId="51" applyFont="1" applyFill="1" applyBorder="1" applyAlignment="1">
      <alignment horizontal="center" wrapText="1"/>
      <protection/>
    </xf>
    <xf numFmtId="0" fontId="22" fillId="36" borderId="57" xfId="51" applyFont="1" applyFill="1" applyBorder="1" applyAlignment="1">
      <alignment horizontal="center" wrapText="1"/>
      <protection/>
    </xf>
    <xf numFmtId="0" fontId="22" fillId="36" borderId="46" xfId="51" applyFont="1" applyFill="1" applyBorder="1" applyAlignment="1">
      <alignment horizontal="center" wrapText="1"/>
      <protection/>
    </xf>
    <xf numFmtId="0" fontId="91" fillId="36" borderId="48" xfId="0" applyFont="1" applyFill="1" applyBorder="1" applyAlignment="1">
      <alignment horizontal="center"/>
    </xf>
    <xf numFmtId="0" fontId="91" fillId="36" borderId="70" xfId="0" applyFont="1" applyFill="1" applyBorder="1" applyAlignment="1">
      <alignment horizontal="center"/>
    </xf>
    <xf numFmtId="0" fontId="91" fillId="36" borderId="49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22" fillId="36" borderId="43" xfId="51" applyFont="1" applyFill="1" applyBorder="1" applyAlignment="1">
      <alignment horizontal="center" wrapText="1"/>
      <protection/>
    </xf>
    <xf numFmtId="0" fontId="22" fillId="36" borderId="38" xfId="51" applyFont="1" applyFill="1" applyBorder="1" applyAlignment="1">
      <alignment horizontal="center" wrapText="1"/>
      <protection/>
    </xf>
    <xf numFmtId="0" fontId="22" fillId="36" borderId="55" xfId="51" applyFont="1" applyFill="1" applyBorder="1" applyAlignment="1">
      <alignment horizontal="center" wrapText="1"/>
      <protection/>
    </xf>
    <xf numFmtId="0" fontId="91" fillId="33" borderId="29" xfId="0" applyFont="1" applyFill="1" applyBorder="1" applyAlignment="1">
      <alignment horizontal="left"/>
    </xf>
    <xf numFmtId="0" fontId="91" fillId="33" borderId="31" xfId="0" applyFont="1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91" fillId="33" borderId="30" xfId="0" applyFont="1" applyFill="1" applyBorder="1" applyAlignment="1">
      <alignment horizontal="left"/>
    </xf>
    <xf numFmtId="0" fontId="91" fillId="33" borderId="29" xfId="0" applyFont="1" applyFill="1" applyBorder="1" applyAlignment="1">
      <alignment horizontal="center" vertical="center"/>
    </xf>
    <xf numFmtId="0" fontId="91" fillId="33" borderId="31" xfId="0" applyFont="1" applyFill="1" applyBorder="1" applyAlignment="1">
      <alignment horizontal="center" vertical="center"/>
    </xf>
    <xf numFmtId="0" fontId="93" fillId="36" borderId="43" xfId="0" applyFont="1" applyFill="1" applyBorder="1" applyAlignment="1">
      <alignment horizontal="center" vertical="center"/>
    </xf>
    <xf numFmtId="0" fontId="93" fillId="36" borderId="38" xfId="0" applyFont="1" applyFill="1" applyBorder="1" applyAlignment="1">
      <alignment horizontal="center" vertical="center"/>
    </xf>
    <xf numFmtId="0" fontId="93" fillId="36" borderId="55" xfId="0" applyFont="1" applyFill="1" applyBorder="1" applyAlignment="1">
      <alignment horizontal="center" vertical="center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4" fontId="91" fillId="33" borderId="29" xfId="0" applyNumberFormat="1" applyFont="1" applyFill="1" applyBorder="1" applyAlignment="1">
      <alignment horizontal="left"/>
    </xf>
    <xf numFmtId="4" fontId="91" fillId="33" borderId="31" xfId="0" applyNumberFormat="1" applyFont="1" applyFill="1" applyBorder="1" applyAlignment="1">
      <alignment horizontal="left"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0" fontId="91" fillId="33" borderId="29" xfId="0" applyFont="1" applyFill="1" applyBorder="1" applyAlignment="1" applyProtection="1">
      <alignment horizontal="left"/>
      <protection/>
    </xf>
    <xf numFmtId="0" fontId="91" fillId="33" borderId="31" xfId="0" applyFont="1" applyFill="1" applyBorder="1" applyAlignment="1" applyProtection="1">
      <alignment horizontal="left"/>
      <protection/>
    </xf>
    <xf numFmtId="0" fontId="92" fillId="36" borderId="45" xfId="0" applyFont="1" applyFill="1" applyBorder="1" applyAlignment="1" applyProtection="1">
      <alignment horizontal="center" vertical="center"/>
      <protection/>
    </xf>
    <xf numFmtId="0" fontId="92" fillId="36" borderId="46" xfId="0" applyFont="1" applyFill="1" applyBorder="1" applyAlignment="1" applyProtection="1">
      <alignment horizontal="center" vertical="center"/>
      <protection/>
    </xf>
    <xf numFmtId="0" fontId="91" fillId="36" borderId="43" xfId="0" applyFont="1" applyFill="1" applyBorder="1" applyAlignment="1" applyProtection="1">
      <alignment horizontal="center" vertical="center"/>
      <protection/>
    </xf>
    <xf numFmtId="0" fontId="91" fillId="36" borderId="38" xfId="0" applyFont="1" applyFill="1" applyBorder="1" applyAlignment="1" applyProtection="1">
      <alignment horizontal="center" vertical="center"/>
      <protection/>
    </xf>
    <xf numFmtId="0" fontId="91" fillId="36" borderId="55" xfId="0" applyFont="1" applyFill="1" applyBorder="1" applyAlignment="1" applyProtection="1">
      <alignment horizontal="center" vertical="center"/>
      <protection/>
    </xf>
    <xf numFmtId="0" fontId="21" fillId="36" borderId="47" xfId="51" applyFont="1" applyFill="1" applyBorder="1" applyAlignment="1" applyProtection="1">
      <alignment horizontal="center" wrapText="1"/>
      <protection/>
    </xf>
    <xf numFmtId="0" fontId="21" fillId="36" borderId="50" xfId="51" applyFont="1" applyFill="1" applyBorder="1" applyAlignment="1" applyProtection="1">
      <alignment horizontal="center" wrapText="1"/>
      <protection/>
    </xf>
    <xf numFmtId="0" fontId="91" fillId="33" borderId="43" xfId="0" applyFont="1" applyFill="1" applyBorder="1" applyAlignment="1">
      <alignment horizontal="left"/>
    </xf>
    <xf numFmtId="0" fontId="91" fillId="33" borderId="55" xfId="0" applyFont="1" applyFill="1" applyBorder="1" applyAlignment="1">
      <alignment horizontal="left"/>
    </xf>
    <xf numFmtId="0" fontId="106" fillId="37" borderId="182" xfId="0" applyFont="1" applyFill="1" applyBorder="1" applyAlignment="1">
      <alignment horizontal="left"/>
    </xf>
    <xf numFmtId="0" fontId="106" fillId="37" borderId="74" xfId="0" applyFont="1" applyFill="1" applyBorder="1" applyAlignment="1">
      <alignment horizontal="left"/>
    </xf>
    <xf numFmtId="0" fontId="107" fillId="37" borderId="182" xfId="0" applyFont="1" applyFill="1" applyBorder="1" applyAlignment="1">
      <alignment horizontal="left"/>
    </xf>
    <xf numFmtId="0" fontId="107" fillId="37" borderId="74" xfId="0" applyFont="1" applyFill="1" applyBorder="1" applyAlignment="1">
      <alignment horizontal="left"/>
    </xf>
    <xf numFmtId="4" fontId="101" fillId="33" borderId="17" xfId="0" applyNumberFormat="1" applyFont="1" applyFill="1" applyBorder="1" applyAlignment="1" applyProtection="1">
      <alignment horizontal="left"/>
      <protection/>
    </xf>
    <xf numFmtId="4" fontId="107" fillId="40" borderId="182" xfId="0" applyNumberFormat="1" applyFont="1" applyFill="1" applyBorder="1" applyAlignment="1" applyProtection="1">
      <alignment horizontal="left" vertical="center"/>
      <protection/>
    </xf>
    <xf numFmtId="4" fontId="107" fillId="40" borderId="74" xfId="0" applyNumberFormat="1" applyFont="1" applyFill="1" applyBorder="1" applyAlignment="1" applyProtection="1">
      <alignment horizontal="left" vertical="center"/>
      <protection/>
    </xf>
    <xf numFmtId="4" fontId="93" fillId="36" borderId="43" xfId="0" applyNumberFormat="1" applyFont="1" applyFill="1" applyBorder="1" applyAlignment="1" applyProtection="1">
      <alignment horizontal="left" vertical="center"/>
      <protection/>
    </xf>
    <xf numFmtId="4" fontId="93" fillId="36" borderId="55" xfId="0" applyNumberFormat="1" applyFont="1" applyFill="1" applyBorder="1" applyAlignment="1" applyProtection="1">
      <alignment horizontal="left" vertical="center"/>
      <protection/>
    </xf>
    <xf numFmtId="4" fontId="123" fillId="39" borderId="182" xfId="0" applyNumberFormat="1" applyFont="1" applyFill="1" applyBorder="1" applyAlignment="1" applyProtection="1">
      <alignment horizontal="left"/>
      <protection/>
    </xf>
    <xf numFmtId="4" fontId="123" fillId="39" borderId="74" xfId="0" applyNumberFormat="1" applyFont="1" applyFill="1" applyBorder="1" applyAlignment="1" applyProtection="1">
      <alignment horizontal="left"/>
      <protection/>
    </xf>
    <xf numFmtId="4" fontId="93" fillId="17" borderId="43" xfId="0" applyNumberFormat="1" applyFont="1" applyFill="1" applyBorder="1" applyAlignment="1" applyProtection="1">
      <alignment horizontal="left" vertical="center"/>
      <protection/>
    </xf>
    <xf numFmtId="4" fontId="93" fillId="17" borderId="55" xfId="0" applyNumberFormat="1" applyFont="1" applyFill="1" applyBorder="1" applyAlignment="1" applyProtection="1">
      <alignment horizontal="left" vertical="center"/>
      <protection/>
    </xf>
    <xf numFmtId="4" fontId="95" fillId="36" borderId="43" xfId="0" applyNumberFormat="1" applyFont="1" applyFill="1" applyBorder="1" applyAlignment="1" applyProtection="1">
      <alignment horizontal="center" vertical="center"/>
      <protection/>
    </xf>
    <xf numFmtId="4" fontId="95" fillId="36" borderId="55" xfId="0" applyNumberFormat="1" applyFont="1" applyFill="1" applyBorder="1" applyAlignment="1" applyProtection="1">
      <alignment horizontal="center" vertical="center"/>
      <protection/>
    </xf>
    <xf numFmtId="4" fontId="93" fillId="36" borderId="43" xfId="0" applyNumberFormat="1" applyFont="1" applyFill="1" applyBorder="1" applyAlignment="1" applyProtection="1">
      <alignment vertical="center"/>
      <protection/>
    </xf>
    <xf numFmtId="4" fontId="93" fillId="36" borderId="55" xfId="0" applyNumberFormat="1" applyFont="1" applyFill="1" applyBorder="1" applyAlignment="1" applyProtection="1">
      <alignment vertical="center"/>
      <protection/>
    </xf>
    <xf numFmtId="4" fontId="107" fillId="39" borderId="182" xfId="0" applyNumberFormat="1" applyFont="1" applyFill="1" applyBorder="1" applyAlignment="1" applyProtection="1">
      <alignment horizontal="left" vertical="center"/>
      <protection/>
    </xf>
    <xf numFmtId="4" fontId="107" fillId="39" borderId="74" xfId="0" applyNumberFormat="1" applyFont="1" applyFill="1" applyBorder="1" applyAlignment="1" applyProtection="1">
      <alignment horizontal="left" vertical="center"/>
      <protection/>
    </xf>
    <xf numFmtId="4" fontId="91" fillId="11" borderId="43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vertical="center"/>
      <protection/>
    </xf>
    <xf numFmtId="4" fontId="93" fillId="11" borderId="43" xfId="0" applyNumberFormat="1" applyFont="1" applyFill="1" applyBorder="1" applyAlignment="1" applyProtection="1">
      <alignment horizontal="left" vertical="center"/>
      <protection/>
    </xf>
    <xf numFmtId="4" fontId="93" fillId="11" borderId="55" xfId="0" applyNumberFormat="1" applyFont="1" applyFill="1" applyBorder="1" applyAlignment="1" applyProtection="1">
      <alignment horizontal="left" vertical="center"/>
      <protection/>
    </xf>
    <xf numFmtId="4" fontId="52" fillId="33" borderId="183" xfId="0" applyNumberFormat="1" applyFont="1" applyFill="1" applyBorder="1" applyAlignment="1" applyProtection="1">
      <alignment horizontal="right" vertical="center"/>
      <protection/>
    </xf>
    <xf numFmtId="4" fontId="52" fillId="33" borderId="184" xfId="0" applyNumberFormat="1" applyFont="1" applyFill="1" applyBorder="1" applyAlignment="1" applyProtection="1">
      <alignment horizontal="right" vertical="center"/>
      <protection/>
    </xf>
    <xf numFmtId="4" fontId="52" fillId="33" borderId="185" xfId="0" applyNumberFormat="1" applyFont="1" applyFill="1" applyBorder="1" applyAlignment="1" applyProtection="1">
      <alignment horizontal="right" vertical="center"/>
      <protection/>
    </xf>
    <xf numFmtId="3" fontId="94" fillId="36" borderId="0" xfId="0" applyNumberFormat="1" applyFont="1" applyFill="1" applyBorder="1" applyAlignment="1" applyProtection="1">
      <alignment horizontal="center" vertical="center"/>
      <protection/>
    </xf>
    <xf numFmtId="4" fontId="91" fillId="35" borderId="0" xfId="0" applyNumberFormat="1" applyFont="1" applyFill="1" applyBorder="1" applyAlignment="1" applyProtection="1">
      <alignment horizontal="left" vertical="center" wrapText="1"/>
      <protection/>
    </xf>
    <xf numFmtId="4" fontId="92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1047750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133350</xdr:rowOff>
    </xdr:from>
    <xdr:to>
      <xdr:col>2</xdr:col>
      <xdr:colOff>1085850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142875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1152525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3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142875</xdr:rowOff>
    </xdr:from>
    <xdr:to>
      <xdr:col>2</xdr:col>
      <xdr:colOff>1162050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1143000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114300</xdr:rowOff>
    </xdr:from>
    <xdr:to>
      <xdr:col>2</xdr:col>
      <xdr:colOff>1104900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314325</xdr:rowOff>
    </xdr:from>
    <xdr:to>
      <xdr:col>2</xdr:col>
      <xdr:colOff>1133475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114300</xdr:rowOff>
    </xdr:from>
    <xdr:to>
      <xdr:col>3</xdr:col>
      <xdr:colOff>9525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2</xdr:col>
      <xdr:colOff>1114425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9"/>
  <sheetViews>
    <sheetView zoomScale="108" zoomScaleNormal="108" zoomScalePageLayoutView="0" workbookViewId="0" topLeftCell="A25">
      <selection activeCell="D15" sqref="D15:M15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</row>
    <row r="2" spans="4:25" s="2" customFormat="1" ht="22.5" customHeight="1">
      <c r="D2" s="1135" t="s">
        <v>784</v>
      </c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4:25" s="2" customFormat="1" ht="22.5" customHeight="1">
      <c r="D3" s="46" t="s">
        <v>31</v>
      </c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</row>
    <row r="4" spans="15:25" s="2" customFormat="1" ht="22.5" customHeight="1" thickBot="1"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50">
        <f>ejercicio</f>
        <v>2020</v>
      </c>
      <c r="N6" s="9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50"/>
      <c r="N7" s="9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</row>
    <row r="8" spans="2:25" s="2" customFormat="1" ht="30" customHeight="1">
      <c r="B8" s="8"/>
      <c r="N8" s="9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</row>
    <row r="9" spans="2:25" s="2" customFormat="1" ht="30" customHeight="1">
      <c r="B9" s="8"/>
      <c r="N9" s="9"/>
      <c r="O9" s="792"/>
      <c r="P9" s="792"/>
      <c r="Q9" s="793"/>
      <c r="R9" s="793"/>
      <c r="S9" s="793"/>
      <c r="T9" s="793"/>
      <c r="U9" s="792"/>
      <c r="V9" s="792"/>
      <c r="W9" s="792"/>
      <c r="X9" s="792"/>
      <c r="Y9" s="792"/>
    </row>
    <row r="10" spans="2:25" s="2" customFormat="1" ht="6.75" customHeight="1">
      <c r="B10" s="8"/>
      <c r="N10" s="9"/>
      <c r="O10" s="792"/>
      <c r="P10" s="792"/>
      <c r="Q10" s="793"/>
      <c r="R10" s="793"/>
      <c r="S10" s="793"/>
      <c r="T10" s="793"/>
      <c r="U10" s="792"/>
      <c r="V10" s="792"/>
      <c r="W10" s="792"/>
      <c r="X10" s="792"/>
      <c r="Y10" s="79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794"/>
      <c r="P11" s="792"/>
      <c r="Q11" s="793"/>
      <c r="R11" s="793"/>
      <c r="S11" s="793"/>
      <c r="T11" s="793"/>
      <c r="U11" s="792"/>
      <c r="V11" s="792"/>
      <c r="W11" s="792"/>
      <c r="X11" s="792"/>
      <c r="Y11" s="79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792"/>
      <c r="P12" s="792"/>
      <c r="Q12" s="793"/>
      <c r="R12" s="793"/>
      <c r="S12" s="793"/>
      <c r="T12" s="793"/>
      <c r="U12" s="792"/>
      <c r="V12" s="792"/>
      <c r="W12" s="792"/>
      <c r="X12" s="792"/>
      <c r="Y12" s="792"/>
    </row>
    <row r="13" spans="2:25" s="15" customFormat="1" ht="30" customHeight="1">
      <c r="B13" s="8"/>
      <c r="C13" s="204" t="s">
        <v>33</v>
      </c>
      <c r="D13" s="1251" t="s">
        <v>854</v>
      </c>
      <c r="E13" s="1252"/>
      <c r="F13" s="1252"/>
      <c r="G13" s="1252"/>
      <c r="H13" s="1252"/>
      <c r="I13" s="1252"/>
      <c r="J13" s="1252"/>
      <c r="K13" s="1252"/>
      <c r="L13" s="1252"/>
      <c r="M13" s="1253"/>
      <c r="N13" s="9"/>
      <c r="O13" s="795"/>
      <c r="P13" s="795"/>
      <c r="Q13" s="796"/>
      <c r="R13" s="796"/>
      <c r="S13" s="796"/>
      <c r="T13" s="796"/>
      <c r="U13" s="795"/>
      <c r="V13" s="795"/>
      <c r="W13" s="795"/>
      <c r="X13" s="795"/>
      <c r="Y13" s="795"/>
    </row>
    <row r="14" spans="2:25" s="2" customFormat="1" ht="30" customHeight="1">
      <c r="B14" s="8"/>
      <c r="C14" s="204" t="s">
        <v>34</v>
      </c>
      <c r="D14" s="375">
        <v>2020</v>
      </c>
      <c r="E14" s="14"/>
      <c r="F14" s="14"/>
      <c r="G14" s="261"/>
      <c r="H14" s="261"/>
      <c r="I14" s="14"/>
      <c r="J14" s="14"/>
      <c r="K14" s="14"/>
      <c r="L14" s="14"/>
      <c r="M14" s="14"/>
      <c r="N14" s="9"/>
      <c r="O14" s="792"/>
      <c r="P14" s="792"/>
      <c r="Q14" s="793"/>
      <c r="R14" s="793"/>
      <c r="S14" s="797"/>
      <c r="T14" s="793"/>
      <c r="U14" s="792"/>
      <c r="V14" s="792"/>
      <c r="W14" s="792"/>
      <c r="X14" s="792"/>
      <c r="Y14" s="792"/>
    </row>
    <row r="15" spans="2:25" s="2" customFormat="1" ht="30" customHeight="1">
      <c r="B15" s="8"/>
      <c r="C15" s="12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9"/>
      <c r="O15" s="792"/>
      <c r="P15" s="792"/>
      <c r="Q15" s="793"/>
      <c r="R15" s="793"/>
      <c r="S15" s="793"/>
      <c r="T15" s="793"/>
      <c r="U15" s="792"/>
      <c r="V15" s="792"/>
      <c r="W15" s="792"/>
      <c r="X15" s="792"/>
      <c r="Y15" s="792"/>
    </row>
    <row r="16" spans="2:25" s="2" customFormat="1" ht="30" customHeight="1">
      <c r="B16" s="8"/>
      <c r="C16" s="205" t="s">
        <v>62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9"/>
      <c r="O16" s="792"/>
      <c r="P16" s="792"/>
      <c r="Q16" s="793"/>
      <c r="R16" s="793"/>
      <c r="S16" s="793"/>
      <c r="T16" s="793"/>
      <c r="U16" s="792"/>
      <c r="V16" s="792"/>
      <c r="W16" s="792"/>
      <c r="X16" s="792"/>
      <c r="Y16" s="792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792"/>
      <c r="P17" s="792"/>
      <c r="Q17" s="793"/>
      <c r="R17" s="793"/>
      <c r="S17" s="793"/>
      <c r="T17" s="793"/>
      <c r="U17" s="792"/>
      <c r="V17" s="792"/>
      <c r="W17" s="792"/>
      <c r="X17" s="792"/>
      <c r="Y17" s="792"/>
    </row>
    <row r="18" spans="2:25" s="2" customFormat="1" ht="24.75" customHeight="1">
      <c r="B18" s="8"/>
      <c r="C18" s="2" t="s">
        <v>36</v>
      </c>
      <c r="D18" s="2" t="s">
        <v>37</v>
      </c>
      <c r="N18" s="9"/>
      <c r="O18" s="792"/>
      <c r="P18" s="792"/>
      <c r="Q18" s="793"/>
      <c r="R18" s="793"/>
      <c r="S18" s="793"/>
      <c r="T18" s="793"/>
      <c r="U18" s="792"/>
      <c r="V18" s="792"/>
      <c r="W18" s="792"/>
      <c r="X18" s="792"/>
      <c r="Y18" s="792"/>
    </row>
    <row r="19" spans="2:25" s="2" customFormat="1" ht="24.75" customHeight="1">
      <c r="B19" s="8"/>
      <c r="C19" s="2" t="s">
        <v>38</v>
      </c>
      <c r="D19" s="2" t="s">
        <v>39</v>
      </c>
      <c r="N19" s="9"/>
      <c r="O19" s="792"/>
      <c r="P19" s="792"/>
      <c r="Q19" s="793"/>
      <c r="R19" s="793"/>
      <c r="S19" s="793"/>
      <c r="T19" s="793"/>
      <c r="U19" s="792"/>
      <c r="V19" s="792"/>
      <c r="W19" s="792"/>
      <c r="X19" s="792"/>
      <c r="Y19" s="792"/>
    </row>
    <row r="20" spans="2:25" s="2" customFormat="1" ht="24.75" customHeight="1">
      <c r="B20" s="8"/>
      <c r="C20" s="2" t="s">
        <v>40</v>
      </c>
      <c r="D20" s="791" t="s">
        <v>782</v>
      </c>
      <c r="N20" s="9"/>
      <c r="O20" s="792"/>
      <c r="P20" s="792"/>
      <c r="Q20" s="793"/>
      <c r="R20" s="793"/>
      <c r="S20" s="793"/>
      <c r="T20" s="793"/>
      <c r="U20" s="792"/>
      <c r="V20" s="792"/>
      <c r="W20" s="792"/>
      <c r="X20" s="792"/>
      <c r="Y20" s="792"/>
    </row>
    <row r="21" spans="2:25" s="2" customFormat="1" ht="24.75" customHeight="1">
      <c r="B21" s="8"/>
      <c r="C21" s="2" t="s">
        <v>44</v>
      </c>
      <c r="D21" s="791" t="s">
        <v>783</v>
      </c>
      <c r="N21" s="9"/>
      <c r="O21" s="792"/>
      <c r="P21" s="792"/>
      <c r="Q21" s="793"/>
      <c r="R21" s="793"/>
      <c r="S21" s="793"/>
      <c r="T21" s="793"/>
      <c r="U21" s="792"/>
      <c r="V21" s="792"/>
      <c r="W21" s="792"/>
      <c r="X21" s="792"/>
      <c r="Y21" s="792"/>
    </row>
    <row r="22" spans="2:25" s="2" customFormat="1" ht="24.75" customHeight="1">
      <c r="B22" s="8"/>
      <c r="C22" s="2" t="s">
        <v>41</v>
      </c>
      <c r="D22" s="207" t="s">
        <v>436</v>
      </c>
      <c r="N22" s="9"/>
      <c r="O22" s="792"/>
      <c r="P22" s="792"/>
      <c r="Q22" s="793"/>
      <c r="R22" s="793"/>
      <c r="S22" s="793"/>
      <c r="T22" s="793"/>
      <c r="U22" s="792"/>
      <c r="V22" s="792"/>
      <c r="W22" s="792"/>
      <c r="X22" s="792"/>
      <c r="Y22" s="792"/>
    </row>
    <row r="23" spans="2:25" s="2" customFormat="1" ht="24.75" customHeight="1" hidden="1">
      <c r="B23" s="8"/>
      <c r="C23" s="1092" t="s">
        <v>42</v>
      </c>
      <c r="D23" s="791" t="s">
        <v>730</v>
      </c>
      <c r="E23" s="791"/>
      <c r="F23" s="791"/>
      <c r="G23" s="791"/>
      <c r="H23" s="791"/>
      <c r="I23" s="791"/>
      <c r="J23" s="791"/>
      <c r="N23" s="9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</row>
    <row r="24" spans="2:25" s="2" customFormat="1" ht="24.75" customHeight="1">
      <c r="B24" s="8"/>
      <c r="C24" s="2" t="s">
        <v>43</v>
      </c>
      <c r="D24" s="2" t="s">
        <v>45</v>
      </c>
      <c r="N24" s="9"/>
      <c r="O24" s="792"/>
      <c r="P24" s="792"/>
      <c r="Q24" s="792"/>
      <c r="R24" s="792"/>
      <c r="S24" s="792"/>
      <c r="T24" s="792"/>
      <c r="U24" s="792"/>
      <c r="V24" s="792"/>
      <c r="W24" s="792"/>
      <c r="X24" s="792"/>
      <c r="Y24" s="792"/>
    </row>
    <row r="25" spans="2:25" s="2" customFormat="1" ht="24.75" customHeight="1">
      <c r="B25" s="8"/>
      <c r="C25" s="2" t="s">
        <v>46</v>
      </c>
      <c r="D25" s="2" t="s">
        <v>47</v>
      </c>
      <c r="N25" s="9"/>
      <c r="O25" s="792"/>
      <c r="P25" s="792"/>
      <c r="Q25" s="792"/>
      <c r="R25" s="792"/>
      <c r="S25" s="792"/>
      <c r="T25" s="792"/>
      <c r="U25" s="792"/>
      <c r="V25" s="792"/>
      <c r="W25" s="792"/>
      <c r="X25" s="792"/>
      <c r="Y25" s="792"/>
    </row>
    <row r="26" spans="2:25" s="2" customFormat="1" ht="24.75" customHeight="1">
      <c r="B26" s="8"/>
      <c r="C26" s="2" t="s">
        <v>48</v>
      </c>
      <c r="D26" s="2" t="s">
        <v>49</v>
      </c>
      <c r="N26" s="9"/>
      <c r="O26" s="792"/>
      <c r="P26" s="792"/>
      <c r="Q26" s="792"/>
      <c r="R26" s="792"/>
      <c r="S26" s="792"/>
      <c r="T26" s="792"/>
      <c r="U26" s="792"/>
      <c r="V26" s="792"/>
      <c r="W26" s="792"/>
      <c r="X26" s="792"/>
      <c r="Y26" s="792"/>
    </row>
    <row r="27" spans="2:25" s="2" customFormat="1" ht="24.75" customHeight="1">
      <c r="B27" s="8"/>
      <c r="C27" s="2" t="s">
        <v>50</v>
      </c>
      <c r="D27" s="2" t="s">
        <v>51</v>
      </c>
      <c r="N27" s="9"/>
      <c r="O27" s="792"/>
      <c r="P27" s="792"/>
      <c r="Q27" s="792"/>
      <c r="R27" s="792"/>
      <c r="S27" s="792"/>
      <c r="T27" s="792"/>
      <c r="U27" s="792"/>
      <c r="V27" s="792"/>
      <c r="W27" s="792"/>
      <c r="X27" s="792"/>
      <c r="Y27" s="792"/>
    </row>
    <row r="28" spans="2:25" s="2" customFormat="1" ht="24.75" customHeight="1">
      <c r="B28" s="8"/>
      <c r="C28" s="2" t="s">
        <v>52</v>
      </c>
      <c r="D28" s="262" t="s">
        <v>460</v>
      </c>
      <c r="N28" s="9"/>
      <c r="O28" s="792"/>
      <c r="P28" s="792"/>
      <c r="Q28" s="792"/>
      <c r="R28" s="792"/>
      <c r="S28" s="792"/>
      <c r="T28" s="792"/>
      <c r="U28" s="792"/>
      <c r="V28" s="792"/>
      <c r="W28" s="792"/>
      <c r="X28" s="792"/>
      <c r="Y28" s="792"/>
    </row>
    <row r="29" spans="2:25" s="2" customFormat="1" ht="24.75" customHeight="1">
      <c r="B29" s="8"/>
      <c r="C29" s="2" t="s">
        <v>54</v>
      </c>
      <c r="D29" s="2" t="s">
        <v>53</v>
      </c>
      <c r="N29" s="9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</row>
    <row r="30" spans="2:25" s="2" customFormat="1" ht="24.75" customHeight="1">
      <c r="B30" s="8"/>
      <c r="C30" s="2" t="s">
        <v>56</v>
      </c>
      <c r="D30" s="2" t="s">
        <v>55</v>
      </c>
      <c r="N30" s="9"/>
      <c r="O30" s="792"/>
      <c r="P30" s="792"/>
      <c r="Q30" s="792"/>
      <c r="R30" s="792"/>
      <c r="S30" s="792"/>
      <c r="T30" s="792"/>
      <c r="U30" s="792"/>
      <c r="V30" s="792"/>
      <c r="W30" s="792"/>
      <c r="X30" s="792"/>
      <c r="Y30" s="792"/>
    </row>
    <row r="31" spans="2:25" s="2" customFormat="1" ht="24.75" customHeight="1">
      <c r="B31" s="8"/>
      <c r="C31" s="262" t="s">
        <v>57</v>
      </c>
      <c r="D31" s="2" t="s">
        <v>58</v>
      </c>
      <c r="N31" s="9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</row>
    <row r="32" spans="2:25" s="2" customFormat="1" ht="24.75" customHeight="1">
      <c r="B32" s="8"/>
      <c r="C32" s="262" t="s">
        <v>456</v>
      </c>
      <c r="D32" s="2" t="s">
        <v>60</v>
      </c>
      <c r="N32" s="9"/>
      <c r="O32" s="792"/>
      <c r="P32" s="792"/>
      <c r="Q32" s="792"/>
      <c r="R32" s="792"/>
      <c r="S32" s="792"/>
      <c r="T32" s="792"/>
      <c r="U32" s="792"/>
      <c r="V32" s="792"/>
      <c r="W32" s="792"/>
      <c r="X32" s="792"/>
      <c r="Y32" s="792"/>
    </row>
    <row r="33" spans="2:25" s="2" customFormat="1" ht="24.75" customHeight="1">
      <c r="B33" s="8"/>
      <c r="C33" s="262" t="s">
        <v>457</v>
      </c>
      <c r="D33" s="791" t="s">
        <v>785</v>
      </c>
      <c r="N33" s="9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</row>
    <row r="34" spans="2:25" s="2" customFormat="1" ht="24.75" customHeight="1">
      <c r="B34" s="8"/>
      <c r="C34" s="262" t="s">
        <v>458</v>
      </c>
      <c r="D34" s="2" t="s">
        <v>61</v>
      </c>
      <c r="N34" s="9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</row>
    <row r="35" spans="2:14" s="2" customFormat="1" ht="24.75" customHeight="1">
      <c r="B35" s="8"/>
      <c r="C35" s="262" t="s">
        <v>459</v>
      </c>
      <c r="D35" s="2" t="s">
        <v>64</v>
      </c>
      <c r="N35" s="9"/>
    </row>
    <row r="36" spans="2:14" s="2" customFormat="1" ht="24.75" customHeight="1">
      <c r="B36" s="8"/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C38" s="207" t="s">
        <v>63</v>
      </c>
      <c r="D38" s="791" t="s">
        <v>66</v>
      </c>
      <c r="N38" s="9"/>
    </row>
    <row r="39" spans="2:14" s="2" customFormat="1" ht="24.75" customHeight="1">
      <c r="B39" s="8"/>
      <c r="N39" s="9"/>
    </row>
    <row r="40" spans="2:14" s="2" customFormat="1" ht="24.75" customHeight="1">
      <c r="B40" s="8"/>
      <c r="C40" s="205" t="s">
        <v>302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"/>
    </row>
    <row r="41" spans="2:14" s="2" customFormat="1" ht="24.75" customHeight="1">
      <c r="B41" s="8"/>
      <c r="N41" s="9"/>
    </row>
    <row r="42" spans="2:14" s="2" customFormat="1" ht="24.75" customHeight="1">
      <c r="B42" s="8"/>
      <c r="C42" s="207" t="s">
        <v>303</v>
      </c>
      <c r="N42" s="9"/>
    </row>
    <row r="43" spans="2:14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="2" customFormat="1" ht="30" customHeight="1"/>
    <row r="45" spans="3:13" s="41" customFormat="1" ht="12.75">
      <c r="C45" s="36" t="s">
        <v>68</v>
      </c>
      <c r="G45" s="42"/>
      <c r="M45" s="40" t="s">
        <v>73</v>
      </c>
    </row>
    <row r="46" spans="3:7" s="41" customFormat="1" ht="12.75">
      <c r="C46" s="37" t="s">
        <v>69</v>
      </c>
      <c r="G46" s="42"/>
    </row>
    <row r="47" spans="3:7" s="41" customFormat="1" ht="12.75">
      <c r="C47" s="37" t="s">
        <v>70</v>
      </c>
      <c r="G47" s="42"/>
    </row>
    <row r="48" spans="3:7" s="41" customFormat="1" ht="12.75">
      <c r="C48" s="37" t="s">
        <v>71</v>
      </c>
      <c r="G48" s="42"/>
    </row>
    <row r="49" spans="3:7" s="41" customFormat="1" ht="12.75">
      <c r="C49" s="37" t="s">
        <v>72</v>
      </c>
      <c r="G49" s="42"/>
    </row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 sheet="1" objects="1" scenarios="1"/>
  <mergeCells count="3">
    <mergeCell ref="M6:M7"/>
    <mergeCell ref="D13:M13"/>
    <mergeCell ref="D15:M15"/>
  </mergeCell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E62"/>
  <sheetViews>
    <sheetView zoomScale="94" zoomScaleNormal="94" zoomScalePageLayoutView="125" workbookViewId="0" topLeftCell="A13">
      <selection activeCell="I31" sqref="I31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4" width="13.4453125" style="53" customWidth="1"/>
    <col min="15" max="15" width="40.77734375" style="53" customWidth="1"/>
    <col min="16" max="16" width="3.21484375" style="52" customWidth="1"/>
    <col min="1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1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5"/>
    </row>
    <row r="6" spans="2:31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1250">
        <f>ejercicio</f>
        <v>2020</v>
      </c>
      <c r="P6" s="61"/>
      <c r="R6" s="266"/>
      <c r="S6" s="267" t="s">
        <v>463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9"/>
    </row>
    <row r="7" spans="2:31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1250"/>
      <c r="P7" s="61"/>
      <c r="R7" s="266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2:31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1"/>
      <c r="R8" s="266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2:31" s="47" customFormat="1" ht="30" customHeight="1">
      <c r="B9" s="64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65"/>
      <c r="R9" s="270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2:31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456"/>
      <c r="O10" s="60"/>
      <c r="P10" s="61"/>
      <c r="R10" s="266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</row>
    <row r="11" spans="2:31" s="70" customFormat="1" ht="30" customHeight="1">
      <c r="B11" s="66"/>
      <c r="C11" s="67" t="s">
        <v>196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465"/>
      <c r="O11" s="68"/>
      <c r="P11" s="69"/>
      <c r="R11" s="273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</row>
    <row r="12" spans="2:31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467"/>
      <c r="O12" s="51"/>
      <c r="P12" s="69"/>
      <c r="R12" s="273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</row>
    <row r="13" spans="2:31" s="74" customFormat="1" ht="22.5" customHeight="1">
      <c r="B13" s="72"/>
      <c r="C13" s="1291"/>
      <c r="D13" s="1292"/>
      <c r="E13" s="131" t="s">
        <v>194</v>
      </c>
      <c r="F13" s="1295" t="s">
        <v>184</v>
      </c>
      <c r="G13" s="1296"/>
      <c r="H13" s="1296"/>
      <c r="I13" s="1296"/>
      <c r="J13" s="1296"/>
      <c r="K13" s="1296"/>
      <c r="L13" s="1297"/>
      <c r="M13" s="131" t="s">
        <v>195</v>
      </c>
      <c r="N13" s="823"/>
      <c r="O13" s="1293" t="s">
        <v>817</v>
      </c>
      <c r="P13" s="73"/>
      <c r="R13" s="266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</row>
    <row r="14" spans="2:31" ht="48.75" customHeight="1">
      <c r="B14" s="58"/>
      <c r="C14" s="140" t="s">
        <v>191</v>
      </c>
      <c r="D14" s="138">
        <f>ejercicio-1</f>
        <v>2019</v>
      </c>
      <c r="E14" s="139">
        <f>ejercicio-1</f>
        <v>2019</v>
      </c>
      <c r="F14" s="135" t="s">
        <v>186</v>
      </c>
      <c r="G14" s="136" t="s">
        <v>185</v>
      </c>
      <c r="H14" s="136" t="s">
        <v>187</v>
      </c>
      <c r="I14" s="136" t="s">
        <v>188</v>
      </c>
      <c r="J14" s="136" t="s">
        <v>189</v>
      </c>
      <c r="K14" s="136" t="s">
        <v>190</v>
      </c>
      <c r="L14" s="137" t="s">
        <v>175</v>
      </c>
      <c r="M14" s="139">
        <f>ejercicio-1</f>
        <v>2019</v>
      </c>
      <c r="N14" s="1193" t="s">
        <v>816</v>
      </c>
      <c r="O14" s="1294"/>
      <c r="P14" s="61"/>
      <c r="R14" s="266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9"/>
    </row>
    <row r="15" spans="2:31" s="75" customFormat="1" ht="22.5" customHeight="1">
      <c r="B15" s="72"/>
      <c r="C15" s="90" t="s">
        <v>177</v>
      </c>
      <c r="D15" s="91"/>
      <c r="E15" s="315">
        <v>1001.74</v>
      </c>
      <c r="F15" s="316"/>
      <c r="G15" s="317"/>
      <c r="H15" s="317"/>
      <c r="I15" s="317">
        <v>-400.28</v>
      </c>
      <c r="J15" s="317"/>
      <c r="K15" s="317"/>
      <c r="L15" s="318"/>
      <c r="M15" s="106">
        <f>SUM(E15:L15)</f>
        <v>601.46</v>
      </c>
      <c r="N15" s="1190"/>
      <c r="O15" s="346"/>
      <c r="P15" s="73"/>
      <c r="R15" s="266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</row>
    <row r="16" spans="2:31" ht="22.5" customHeight="1">
      <c r="B16" s="72"/>
      <c r="C16" s="92" t="s">
        <v>180</v>
      </c>
      <c r="D16" s="93"/>
      <c r="E16" s="319"/>
      <c r="F16" s="320"/>
      <c r="G16" s="321"/>
      <c r="H16" s="321"/>
      <c r="I16" s="321"/>
      <c r="J16" s="321"/>
      <c r="K16" s="321"/>
      <c r="L16" s="322"/>
      <c r="M16" s="110">
        <f>SUM(E16:L16)</f>
        <v>0</v>
      </c>
      <c r="N16" s="1191"/>
      <c r="O16" s="615"/>
      <c r="P16" s="61"/>
      <c r="R16" s="266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</row>
    <row r="17" spans="2:31" ht="22.5" customHeight="1">
      <c r="B17" s="72"/>
      <c r="C17" s="92" t="s">
        <v>178</v>
      </c>
      <c r="D17" s="93"/>
      <c r="E17" s="319">
        <v>386172.12</v>
      </c>
      <c r="F17" s="320">
        <f>2350+5212.8+5205.7</f>
        <v>12768.5</v>
      </c>
      <c r="G17" s="321"/>
      <c r="H17" s="321"/>
      <c r="I17" s="321">
        <v>-106916.16</v>
      </c>
      <c r="J17" s="321"/>
      <c r="K17" s="321"/>
      <c r="L17" s="322"/>
      <c r="M17" s="110">
        <f>SUM(E17:L17)</f>
        <v>292024.45999999996</v>
      </c>
      <c r="N17" s="1191"/>
      <c r="O17" s="615"/>
      <c r="P17" s="61"/>
      <c r="R17" s="26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</row>
    <row r="18" spans="2:31" ht="22.5" customHeight="1">
      <c r="B18" s="72"/>
      <c r="C18" s="92" t="s">
        <v>181</v>
      </c>
      <c r="D18" s="93"/>
      <c r="E18" s="319"/>
      <c r="F18" s="320"/>
      <c r="G18" s="321"/>
      <c r="H18" s="321"/>
      <c r="I18" s="321"/>
      <c r="J18" s="321"/>
      <c r="K18" s="321"/>
      <c r="L18" s="322"/>
      <c r="M18" s="110">
        <f>SUM(E18:L18)</f>
        <v>0</v>
      </c>
      <c r="N18" s="1191"/>
      <c r="O18" s="615"/>
      <c r="P18" s="61"/>
      <c r="R18" s="266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9"/>
    </row>
    <row r="19" spans="2:31" ht="22.5" customHeight="1">
      <c r="B19" s="72"/>
      <c r="C19" s="94" t="s">
        <v>179</v>
      </c>
      <c r="D19" s="95"/>
      <c r="E19" s="323"/>
      <c r="F19" s="324"/>
      <c r="G19" s="325"/>
      <c r="H19" s="325"/>
      <c r="I19" s="325"/>
      <c r="J19" s="325"/>
      <c r="K19" s="325"/>
      <c r="L19" s="326"/>
      <c r="M19" s="111">
        <f>SUM(E19:L19)</f>
        <v>0</v>
      </c>
      <c r="N19" s="1192"/>
      <c r="O19" s="616"/>
      <c r="P19" s="61"/>
      <c r="R19" s="26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</row>
    <row r="20" spans="2:31" ht="22.5" customHeight="1" thickBot="1">
      <c r="B20" s="72"/>
      <c r="C20" s="96" t="s">
        <v>182</v>
      </c>
      <c r="D20" s="97"/>
      <c r="E20" s="109">
        <f>SUM(E15:E19)</f>
        <v>387173.86</v>
      </c>
      <c r="F20" s="109">
        <f aca="true" t="shared" si="0" ref="F20:M20">SUM(F15:F19)</f>
        <v>12768.5</v>
      </c>
      <c r="G20" s="109">
        <f t="shared" si="0"/>
        <v>0</v>
      </c>
      <c r="H20" s="109">
        <f t="shared" si="0"/>
        <v>0</v>
      </c>
      <c r="I20" s="109">
        <f t="shared" si="0"/>
        <v>-107316.44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09">
        <f t="shared" si="0"/>
        <v>292625.92</v>
      </c>
      <c r="N20" s="505">
        <f>SUM(N15:N19)</f>
        <v>0</v>
      </c>
      <c r="O20" s="98"/>
      <c r="P20" s="61"/>
      <c r="R20" s="266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9"/>
    </row>
    <row r="21" spans="2:31" ht="7.5" customHeight="1">
      <c r="B21" s="72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919"/>
      <c r="O21" s="87"/>
      <c r="P21" s="61"/>
      <c r="R21" s="26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9"/>
    </row>
    <row r="22" spans="2:31" ht="22.5" customHeight="1" thickBot="1">
      <c r="B22" s="72"/>
      <c r="C22" s="100" t="s">
        <v>183</v>
      </c>
      <c r="D22" s="101"/>
      <c r="E22" s="388"/>
      <c r="F22" s="389"/>
      <c r="G22" s="390"/>
      <c r="H22" s="390"/>
      <c r="I22" s="390"/>
      <c r="J22" s="390"/>
      <c r="K22" s="390"/>
      <c r="L22" s="391"/>
      <c r="M22" s="109">
        <f>SUM(E22:L22)</f>
        <v>0</v>
      </c>
      <c r="N22" s="1194"/>
      <c r="O22" s="644"/>
      <c r="P22" s="61"/>
      <c r="R22" s="26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9"/>
    </row>
    <row r="23" spans="2:31" ht="22.5" customHeight="1">
      <c r="B23" s="72"/>
      <c r="C23" s="71"/>
      <c r="D23" s="71"/>
      <c r="E23" s="51"/>
      <c r="F23" s="51"/>
      <c r="G23" s="51"/>
      <c r="H23" s="51"/>
      <c r="I23" s="51"/>
      <c r="J23" s="51"/>
      <c r="K23" s="51"/>
      <c r="L23" s="51"/>
      <c r="M23" s="51"/>
      <c r="N23" s="467"/>
      <c r="O23" s="51"/>
      <c r="P23" s="61"/>
      <c r="R23" s="266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9"/>
    </row>
    <row r="24" spans="2:31" ht="22.5" customHeight="1">
      <c r="B24" s="72"/>
      <c r="C24" s="1291"/>
      <c r="D24" s="1292"/>
      <c r="E24" s="131" t="s">
        <v>194</v>
      </c>
      <c r="F24" s="1295" t="s">
        <v>184</v>
      </c>
      <c r="G24" s="1296"/>
      <c r="H24" s="1296"/>
      <c r="I24" s="1296"/>
      <c r="J24" s="1296"/>
      <c r="K24" s="1296"/>
      <c r="L24" s="1297"/>
      <c r="M24" s="131" t="s">
        <v>195</v>
      </c>
      <c r="N24" s="823"/>
      <c r="O24" s="1293" t="s">
        <v>817</v>
      </c>
      <c r="P24" s="61"/>
      <c r="R24" s="266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/>
    </row>
    <row r="25" spans="2:31" ht="48.75" customHeight="1">
      <c r="B25" s="72"/>
      <c r="C25" s="140" t="s">
        <v>192</v>
      </c>
      <c r="D25" s="138">
        <f>ejercicio</f>
        <v>2020</v>
      </c>
      <c r="E25" s="139">
        <f>ejercicio</f>
        <v>2020</v>
      </c>
      <c r="F25" s="135" t="s">
        <v>186</v>
      </c>
      <c r="G25" s="136" t="s">
        <v>185</v>
      </c>
      <c r="H25" s="136" t="s">
        <v>187</v>
      </c>
      <c r="I25" s="136" t="s">
        <v>188</v>
      </c>
      <c r="J25" s="136" t="s">
        <v>189</v>
      </c>
      <c r="K25" s="136" t="s">
        <v>190</v>
      </c>
      <c r="L25" s="137" t="s">
        <v>175</v>
      </c>
      <c r="M25" s="139">
        <f>ejercicio</f>
        <v>2020</v>
      </c>
      <c r="N25" s="1193" t="s">
        <v>816</v>
      </c>
      <c r="O25" s="1294"/>
      <c r="P25" s="61"/>
      <c r="R25" s="266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9"/>
    </row>
    <row r="26" spans="2:31" ht="22.5" customHeight="1">
      <c r="B26" s="72"/>
      <c r="C26" s="90" t="s">
        <v>177</v>
      </c>
      <c r="D26" s="91"/>
      <c r="E26" s="106">
        <f>+M15</f>
        <v>601.46</v>
      </c>
      <c r="F26" s="316"/>
      <c r="G26" s="317"/>
      <c r="H26" s="317"/>
      <c r="I26" s="317">
        <v>-400.29</v>
      </c>
      <c r="J26" s="317"/>
      <c r="K26" s="317"/>
      <c r="L26" s="318"/>
      <c r="M26" s="106">
        <f>SUM(E26:L26)</f>
        <v>201.17000000000002</v>
      </c>
      <c r="N26" s="1190"/>
      <c r="O26" s="346"/>
      <c r="P26" s="61"/>
      <c r="R26" s="266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</row>
    <row r="27" spans="2:31" ht="22.5" customHeight="1">
      <c r="B27" s="72"/>
      <c r="C27" s="92" t="s">
        <v>180</v>
      </c>
      <c r="D27" s="93"/>
      <c r="E27" s="110">
        <f>+M16</f>
        <v>0</v>
      </c>
      <c r="F27" s="320"/>
      <c r="G27" s="321"/>
      <c r="H27" s="321"/>
      <c r="I27" s="321"/>
      <c r="J27" s="321"/>
      <c r="K27" s="321"/>
      <c r="L27" s="322"/>
      <c r="M27" s="110">
        <f>SUM(E27:L27)</f>
        <v>0</v>
      </c>
      <c r="N27" s="1191"/>
      <c r="O27" s="615"/>
      <c r="P27" s="61"/>
      <c r="R27" s="266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9"/>
    </row>
    <row r="28" spans="2:31" ht="22.5" customHeight="1">
      <c r="B28" s="72"/>
      <c r="C28" s="92" t="s">
        <v>178</v>
      </c>
      <c r="D28" s="93"/>
      <c r="E28" s="110">
        <f>+M17</f>
        <v>292024.45999999996</v>
      </c>
      <c r="F28" s="320"/>
      <c r="G28" s="321"/>
      <c r="H28" s="321"/>
      <c r="I28" s="321">
        <v>-107170.19</v>
      </c>
      <c r="J28" s="321"/>
      <c r="K28" s="321"/>
      <c r="L28" s="322"/>
      <c r="M28" s="110">
        <f>SUM(E28:L28)</f>
        <v>184854.26999999996</v>
      </c>
      <c r="N28" s="1191"/>
      <c r="O28" s="615"/>
      <c r="P28" s="61"/>
      <c r="R28" s="266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</row>
    <row r="29" spans="2:31" ht="22.5" customHeight="1">
      <c r="B29" s="72"/>
      <c r="C29" s="92" t="s">
        <v>181</v>
      </c>
      <c r="D29" s="93"/>
      <c r="E29" s="110">
        <f>+M18</f>
        <v>0</v>
      </c>
      <c r="F29" s="320"/>
      <c r="G29" s="321"/>
      <c r="H29" s="321"/>
      <c r="I29" s="321"/>
      <c r="J29" s="321"/>
      <c r="K29" s="321"/>
      <c r="L29" s="322"/>
      <c r="M29" s="110">
        <f>SUM(E29:L29)</f>
        <v>0</v>
      </c>
      <c r="N29" s="1191"/>
      <c r="O29" s="615"/>
      <c r="P29" s="61"/>
      <c r="R29" s="26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</row>
    <row r="30" spans="2:31" ht="22.5" customHeight="1">
      <c r="B30" s="72"/>
      <c r="C30" s="94" t="s">
        <v>179</v>
      </c>
      <c r="D30" s="95"/>
      <c r="E30" s="111">
        <f>+M19</f>
        <v>0</v>
      </c>
      <c r="F30" s="324"/>
      <c r="G30" s="325"/>
      <c r="H30" s="325"/>
      <c r="I30" s="325"/>
      <c r="J30" s="325"/>
      <c r="K30" s="325"/>
      <c r="L30" s="326"/>
      <c r="M30" s="111">
        <f>SUM(E30:L30)</f>
        <v>0</v>
      </c>
      <c r="N30" s="1192"/>
      <c r="O30" s="616"/>
      <c r="P30" s="61"/>
      <c r="R30" s="276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8"/>
    </row>
    <row r="31" spans="2:31" ht="22.5" customHeight="1" thickBot="1">
      <c r="B31" s="72"/>
      <c r="C31" s="96" t="s">
        <v>182</v>
      </c>
      <c r="D31" s="97"/>
      <c r="E31" s="109">
        <f>SUM(E26:E30)</f>
        <v>292625.92</v>
      </c>
      <c r="F31" s="109">
        <f>SUM(F26:F30)</f>
        <v>0</v>
      </c>
      <c r="G31" s="109">
        <f>SUM(G26:G30)</f>
        <v>0</v>
      </c>
      <c r="H31" s="109">
        <f>SUM(H26:H30)</f>
        <v>0</v>
      </c>
      <c r="I31" s="109">
        <f>SUM(I26:I30)</f>
        <v>-107570.48</v>
      </c>
      <c r="J31" s="109">
        <f>SUM(J26:J30)</f>
        <v>0</v>
      </c>
      <c r="K31" s="109">
        <f>SUM(K26:K30)</f>
        <v>0</v>
      </c>
      <c r="L31" s="109">
        <f>SUM(L26:L30)</f>
        <v>0</v>
      </c>
      <c r="M31" s="109">
        <f>SUM(M26:M30)</f>
        <v>185055.43999999997</v>
      </c>
      <c r="N31" s="505">
        <f>SUM(N26:N30)</f>
        <v>0</v>
      </c>
      <c r="O31" s="98"/>
      <c r="P31" s="61"/>
      <c r="R31" s="276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8"/>
    </row>
    <row r="32" spans="2:31" ht="9" customHeight="1">
      <c r="B32" s="72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919"/>
      <c r="O32" s="87"/>
      <c r="P32" s="61"/>
      <c r="R32" s="266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9"/>
    </row>
    <row r="33" spans="2:31" ht="22.5" customHeight="1" thickBot="1">
      <c r="B33" s="72"/>
      <c r="C33" s="100" t="s">
        <v>183</v>
      </c>
      <c r="D33" s="101"/>
      <c r="E33" s="109">
        <f>+M22</f>
        <v>0</v>
      </c>
      <c r="F33" s="389"/>
      <c r="G33" s="390"/>
      <c r="H33" s="390"/>
      <c r="I33" s="390"/>
      <c r="J33" s="390"/>
      <c r="K33" s="390"/>
      <c r="L33" s="391"/>
      <c r="M33" s="109">
        <f>SUM(E33:L33)</f>
        <v>0</v>
      </c>
      <c r="N33" s="1194"/>
      <c r="O33" s="644"/>
      <c r="P33" s="61"/>
      <c r="R33" s="266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9"/>
    </row>
    <row r="34" spans="2:31" ht="22.5" customHeight="1">
      <c r="B34" s="72"/>
      <c r="C34" s="71"/>
      <c r="D34" s="71"/>
      <c r="E34" s="51"/>
      <c r="F34" s="51"/>
      <c r="G34" s="51"/>
      <c r="H34" s="51"/>
      <c r="I34" s="51"/>
      <c r="J34" s="51"/>
      <c r="K34" s="51"/>
      <c r="L34" s="51"/>
      <c r="M34" s="51"/>
      <c r="N34" s="467"/>
      <c r="O34" s="51"/>
      <c r="P34" s="61"/>
      <c r="R34" s="266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9"/>
    </row>
    <row r="35" spans="2:31" ht="22.5" customHeight="1">
      <c r="B35" s="72"/>
      <c r="C35" s="105" t="s">
        <v>193</v>
      </c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527"/>
      <c r="O35" s="51"/>
      <c r="P35" s="61"/>
      <c r="R35" s="266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9"/>
    </row>
    <row r="36" spans="2:31" ht="18">
      <c r="B36" s="72"/>
      <c r="C36" s="103" t="s">
        <v>520</v>
      </c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527"/>
      <c r="O36" s="51"/>
      <c r="P36" s="61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</row>
    <row r="37" spans="2:31" ht="18">
      <c r="B37" s="72"/>
      <c r="C37" s="103" t="s">
        <v>521</v>
      </c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527"/>
      <c r="O37" s="51"/>
      <c r="P37" s="61"/>
      <c r="R37" s="279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</row>
    <row r="38" spans="2:31" ht="18">
      <c r="B38" s="72"/>
      <c r="C38" s="103" t="s">
        <v>522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527"/>
      <c r="O38" s="51"/>
      <c r="P38" s="61"/>
      <c r="R38" s="279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</row>
    <row r="39" spans="2:31" ht="18">
      <c r="B39" s="72"/>
      <c r="C39" s="103" t="s">
        <v>523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527"/>
      <c r="O39" s="51"/>
      <c r="P39" s="61"/>
      <c r="R39" s="279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</row>
    <row r="40" spans="2:31" ht="18">
      <c r="B40" s="72"/>
      <c r="C40" s="103" t="s">
        <v>528</v>
      </c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527"/>
      <c r="O40" s="51"/>
      <c r="P40" s="61"/>
      <c r="R40" s="279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1"/>
    </row>
    <row r="41" spans="2:31" ht="18">
      <c r="B41" s="72"/>
      <c r="C41" s="103" t="s">
        <v>524</v>
      </c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527"/>
      <c r="O41" s="51"/>
      <c r="P41" s="61"/>
      <c r="R41" s="279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1"/>
    </row>
    <row r="42" spans="2:31" ht="18">
      <c r="B42" s="72"/>
      <c r="C42" s="103" t="s">
        <v>525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527"/>
      <c r="O42" s="51"/>
      <c r="P42" s="61"/>
      <c r="R42" s="279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1"/>
    </row>
    <row r="43" spans="2:31" ht="18">
      <c r="B43" s="72"/>
      <c r="C43" s="103" t="s">
        <v>526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527"/>
      <c r="O43" s="51"/>
      <c r="P43" s="61"/>
      <c r="R43" s="279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1"/>
    </row>
    <row r="44" spans="2:31" ht="18">
      <c r="B44" s="72"/>
      <c r="C44" s="103" t="s">
        <v>527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527"/>
      <c r="O44" s="51"/>
      <c r="P44" s="61"/>
      <c r="R44" s="279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1"/>
    </row>
    <row r="45" spans="2:31" ht="18">
      <c r="B45" s="72"/>
      <c r="C45" s="1188" t="s">
        <v>819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527"/>
      <c r="O45" s="51"/>
      <c r="P45" s="61"/>
      <c r="R45" s="279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2:31" ht="18">
      <c r="B46" s="72"/>
      <c r="C46" s="103" t="s">
        <v>818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527"/>
      <c r="O46" s="51"/>
      <c r="P46" s="61"/>
      <c r="R46" s="279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1"/>
    </row>
    <row r="47" spans="2:31" ht="22.5" customHeight="1" thickBot="1">
      <c r="B47" s="76"/>
      <c r="C47" s="1285"/>
      <c r="D47" s="1285"/>
      <c r="E47" s="1285"/>
      <c r="F47" s="1285"/>
      <c r="G47" s="45"/>
      <c r="H47" s="45"/>
      <c r="I47" s="45"/>
      <c r="J47" s="45"/>
      <c r="K47" s="45"/>
      <c r="L47" s="45"/>
      <c r="M47" s="45"/>
      <c r="N47" s="1183"/>
      <c r="O47" s="77"/>
      <c r="P47" s="78"/>
      <c r="R47" s="282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4"/>
    </row>
    <row r="48" spans="3:17" ht="22.5" customHeight="1"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456"/>
      <c r="O48" s="60"/>
      <c r="Q48" s="52" t="s">
        <v>660</v>
      </c>
    </row>
    <row r="49" spans="3:15" ht="12.75">
      <c r="C49" s="79" t="s">
        <v>68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456"/>
      <c r="O49" s="50" t="s">
        <v>46</v>
      </c>
    </row>
    <row r="50" spans="3:15" ht="12.75">
      <c r="C50" s="80" t="s">
        <v>69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456"/>
      <c r="O50" s="60"/>
    </row>
    <row r="51" spans="3:15" ht="12.75">
      <c r="C51" s="80" t="s">
        <v>70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456"/>
      <c r="O51" s="60"/>
    </row>
    <row r="52" spans="3:15" ht="12.75">
      <c r="C52" s="80" t="s">
        <v>71</v>
      </c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456"/>
      <c r="O52" s="60"/>
    </row>
    <row r="53" spans="3:15" ht="12.75">
      <c r="C53" s="80" t="s">
        <v>72</v>
      </c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456"/>
      <c r="O53" s="60"/>
    </row>
    <row r="54" spans="3:15" ht="22.5" customHeight="1"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456"/>
      <c r="O54" s="60"/>
    </row>
    <row r="55" spans="3:15" ht="22.5" customHeight="1"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456"/>
      <c r="O55" s="60"/>
    </row>
    <row r="56" spans="3:15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456"/>
      <c r="O56" s="60"/>
    </row>
    <row r="57" spans="3:15" ht="22.5" customHeight="1"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456"/>
      <c r="O57" s="60"/>
    </row>
    <row r="58" spans="6:15" ht="22.5" customHeight="1">
      <c r="F58" s="60"/>
      <c r="G58" s="60"/>
      <c r="H58" s="60"/>
      <c r="I58" s="60"/>
      <c r="J58" s="60"/>
      <c r="K58" s="60"/>
      <c r="L58" s="60"/>
      <c r="M58" s="60"/>
      <c r="N58" s="456"/>
      <c r="O58" s="60"/>
    </row>
    <row r="59" ht="22.5" customHeight="1">
      <c r="N59" s="448"/>
    </row>
    <row r="60" ht="22.5" customHeight="1">
      <c r="N60" s="448"/>
    </row>
    <row r="61" ht="22.5" customHeight="1">
      <c r="N61" s="448"/>
    </row>
    <row r="62" ht="22.5" customHeight="1">
      <c r="N62" s="448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13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2" width="13.4453125" style="53" customWidth="1"/>
    <col min="13" max="13" width="25.77734375" style="53" customWidth="1"/>
    <col min="14" max="14" width="3.21484375" style="52" customWidth="1"/>
    <col min="15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9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1250">
        <f>ejercicio</f>
        <v>2020</v>
      </c>
      <c r="N6" s="61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1250"/>
      <c r="N7" s="61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3"/>
      <c r="N8" s="61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7" customFormat="1" ht="30" customHeight="1">
      <c r="B9" s="64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84"/>
      <c r="J9" s="1284"/>
      <c r="K9" s="1284"/>
      <c r="L9" s="1284"/>
      <c r="M9" s="1284"/>
      <c r="N9" s="65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1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70" customFormat="1" ht="30" customHeight="1">
      <c r="B11" s="66"/>
      <c r="C11" s="67" t="s">
        <v>197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70" customFormat="1" ht="30" customHeight="1">
      <c r="B12" s="66"/>
      <c r="C12" s="1308"/>
      <c r="D12" s="1308"/>
      <c r="E12" s="51"/>
      <c r="F12" s="51"/>
      <c r="G12" s="51"/>
      <c r="H12" s="51"/>
      <c r="I12" s="51"/>
      <c r="J12" s="51"/>
      <c r="K12" s="51"/>
      <c r="L12" s="51"/>
      <c r="M12" s="51"/>
      <c r="N12" s="69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70" customFormat="1" ht="30" customHeight="1">
      <c r="B13" s="66"/>
      <c r="C13" s="48" t="s">
        <v>208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69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70" customFormat="1" ht="30" customHeight="1">
      <c r="B14" s="66"/>
      <c r="C14" s="21"/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69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74" customFormat="1" ht="22.5" customHeight="1">
      <c r="B15" s="72"/>
      <c r="C15" s="129"/>
      <c r="D15" s="130"/>
      <c r="E15" s="131" t="s">
        <v>199</v>
      </c>
      <c r="F15" s="131" t="s">
        <v>176</v>
      </c>
      <c r="G15" s="1295" t="s">
        <v>184</v>
      </c>
      <c r="H15" s="1296"/>
      <c r="I15" s="1296"/>
      <c r="J15" s="131" t="s">
        <v>195</v>
      </c>
      <c r="K15" s="131" t="s">
        <v>204</v>
      </c>
      <c r="L15" s="131" t="s">
        <v>205</v>
      </c>
      <c r="M15" s="1293" t="s">
        <v>530</v>
      </c>
      <c r="N15" s="73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ht="48.75" customHeight="1">
      <c r="B16" s="58"/>
      <c r="C16" s="132" t="s">
        <v>198</v>
      </c>
      <c r="D16" s="133"/>
      <c r="E16" s="134" t="s">
        <v>200</v>
      </c>
      <c r="F16" s="134">
        <f>ejercicio</f>
        <v>2020</v>
      </c>
      <c r="G16" s="135" t="s">
        <v>201</v>
      </c>
      <c r="H16" s="136" t="s">
        <v>202</v>
      </c>
      <c r="I16" s="137" t="s">
        <v>203</v>
      </c>
      <c r="J16" s="134">
        <f>ejercicio</f>
        <v>2020</v>
      </c>
      <c r="K16" s="134" t="s">
        <v>529</v>
      </c>
      <c r="L16" s="134">
        <f>ejercicio</f>
        <v>2020</v>
      </c>
      <c r="M16" s="1294"/>
      <c r="N16" s="61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ht="30" customHeight="1" thickBot="1">
      <c r="B17" s="58"/>
      <c r="C17" s="1298" t="s">
        <v>206</v>
      </c>
      <c r="D17" s="1298"/>
      <c r="E17" s="1298"/>
      <c r="F17" s="1298"/>
      <c r="G17" s="1298"/>
      <c r="H17" s="1298"/>
      <c r="I17" s="1298"/>
      <c r="J17" s="1298"/>
      <c r="K17" s="1298"/>
      <c r="L17" s="1298"/>
      <c r="M17" s="1298"/>
      <c r="N17" s="61"/>
      <c r="P17" s="266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/>
    </row>
    <row r="18" spans="2:29" s="75" customFormat="1" ht="22.5" customHeight="1">
      <c r="B18" s="72"/>
      <c r="C18" s="1300"/>
      <c r="D18" s="1301"/>
      <c r="E18" s="653"/>
      <c r="F18" s="327"/>
      <c r="G18" s="328"/>
      <c r="H18" s="328"/>
      <c r="I18" s="328"/>
      <c r="J18" s="118">
        <f aca="true" t="shared" si="0" ref="J18:J24">SUM(F18:I18)</f>
        <v>0</v>
      </c>
      <c r="K18" s="335"/>
      <c r="L18" s="336"/>
      <c r="M18" s="649"/>
      <c r="N18" s="73"/>
      <c r="P18" s="266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9"/>
    </row>
    <row r="19" spans="2:29" ht="22.5" customHeight="1">
      <c r="B19" s="72"/>
      <c r="C19" s="1302"/>
      <c r="D19" s="1303"/>
      <c r="E19" s="654"/>
      <c r="F19" s="320"/>
      <c r="G19" s="321"/>
      <c r="H19" s="321"/>
      <c r="I19" s="321"/>
      <c r="J19" s="110">
        <f t="shared" si="0"/>
        <v>0</v>
      </c>
      <c r="K19" s="337"/>
      <c r="L19" s="338"/>
      <c r="M19" s="650"/>
      <c r="N19" s="61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ht="22.5" customHeight="1">
      <c r="B20" s="72"/>
      <c r="C20" s="1302"/>
      <c r="D20" s="1303"/>
      <c r="E20" s="654"/>
      <c r="F20" s="320"/>
      <c r="G20" s="321"/>
      <c r="H20" s="321"/>
      <c r="I20" s="321"/>
      <c r="J20" s="110">
        <f t="shared" si="0"/>
        <v>0</v>
      </c>
      <c r="K20" s="337"/>
      <c r="L20" s="338"/>
      <c r="M20" s="650"/>
      <c r="N20" s="61"/>
      <c r="P20" s="266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</row>
    <row r="21" spans="2:29" ht="22.5" customHeight="1">
      <c r="B21" s="72"/>
      <c r="C21" s="1302"/>
      <c r="D21" s="1303"/>
      <c r="E21" s="654"/>
      <c r="F21" s="320"/>
      <c r="G21" s="321"/>
      <c r="H21" s="321"/>
      <c r="I21" s="321"/>
      <c r="J21" s="110">
        <f t="shared" si="0"/>
        <v>0</v>
      </c>
      <c r="K21" s="337"/>
      <c r="L21" s="338"/>
      <c r="M21" s="650"/>
      <c r="N21" s="61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ht="22.5" customHeight="1">
      <c r="B22" s="72"/>
      <c r="C22" s="1302"/>
      <c r="D22" s="1303"/>
      <c r="E22" s="655"/>
      <c r="F22" s="329"/>
      <c r="G22" s="330"/>
      <c r="H22" s="330"/>
      <c r="I22" s="330"/>
      <c r="J22" s="110">
        <f t="shared" si="0"/>
        <v>0</v>
      </c>
      <c r="K22" s="339"/>
      <c r="L22" s="340"/>
      <c r="M22" s="651"/>
      <c r="N22" s="61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ht="22.5" customHeight="1">
      <c r="B23" s="72"/>
      <c r="C23" s="1302"/>
      <c r="D23" s="1303"/>
      <c r="E23" s="655"/>
      <c r="F23" s="329"/>
      <c r="G23" s="330"/>
      <c r="H23" s="330"/>
      <c r="I23" s="330"/>
      <c r="J23" s="110">
        <f t="shared" si="0"/>
        <v>0</v>
      </c>
      <c r="K23" s="339"/>
      <c r="L23" s="340"/>
      <c r="M23" s="651"/>
      <c r="N23" s="61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ht="22.5" customHeight="1">
      <c r="B24" s="72"/>
      <c r="C24" s="331"/>
      <c r="D24" s="332"/>
      <c r="E24" s="656"/>
      <c r="F24" s="324"/>
      <c r="G24" s="325"/>
      <c r="H24" s="325"/>
      <c r="I24" s="325"/>
      <c r="J24" s="111">
        <f t="shared" si="0"/>
        <v>0</v>
      </c>
      <c r="K24" s="341"/>
      <c r="L24" s="342"/>
      <c r="M24" s="652"/>
      <c r="N24" s="61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ht="22.5" customHeight="1" thickBot="1">
      <c r="B25" s="72"/>
      <c r="C25" s="96" t="s">
        <v>182</v>
      </c>
      <c r="D25" s="97"/>
      <c r="E25" s="109"/>
      <c r="F25" s="109">
        <f>SUM(F18:F24)</f>
        <v>0</v>
      </c>
      <c r="G25" s="109">
        <f>SUM(G18:G24)</f>
        <v>0</v>
      </c>
      <c r="H25" s="109">
        <f>SUM(H18:H24)</f>
        <v>0</v>
      </c>
      <c r="I25" s="109">
        <f>SUM(I18:I24)</f>
        <v>0</v>
      </c>
      <c r="J25" s="109">
        <f>SUM(J18:J24)</f>
        <v>0</v>
      </c>
      <c r="K25" s="114"/>
      <c r="L25" s="109">
        <f>SUM(L18:L24)</f>
        <v>0</v>
      </c>
      <c r="M25" s="98"/>
      <c r="N25" s="61"/>
      <c r="P25" s="266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9"/>
    </row>
    <row r="26" spans="2:29" ht="30" customHeight="1" thickBot="1">
      <c r="B26" s="58"/>
      <c r="C26" s="1299" t="s">
        <v>207</v>
      </c>
      <c r="D26" s="1299"/>
      <c r="E26" s="1299"/>
      <c r="F26" s="1299"/>
      <c r="G26" s="1299"/>
      <c r="H26" s="1299"/>
      <c r="I26" s="1299"/>
      <c r="J26" s="1299"/>
      <c r="K26" s="1299"/>
      <c r="L26" s="1299"/>
      <c r="M26" s="1299"/>
      <c r="N26" s="61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ht="22.5" customHeight="1">
      <c r="B27" s="72"/>
      <c r="C27" s="1304"/>
      <c r="D27" s="1305"/>
      <c r="E27" s="653"/>
      <c r="F27" s="327"/>
      <c r="G27" s="328"/>
      <c r="H27" s="328"/>
      <c r="I27" s="328"/>
      <c r="J27" s="118">
        <f aca="true" t="shared" si="1" ref="J27:J33">SUM(F27:I27)</f>
        <v>0</v>
      </c>
      <c r="K27" s="335"/>
      <c r="L27" s="336"/>
      <c r="M27" s="649"/>
      <c r="N27" s="73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ht="22.5" customHeight="1">
      <c r="B28" s="72"/>
      <c r="C28" s="1306"/>
      <c r="D28" s="1307"/>
      <c r="E28" s="654"/>
      <c r="F28" s="320"/>
      <c r="G28" s="321"/>
      <c r="H28" s="321"/>
      <c r="I28" s="321"/>
      <c r="J28" s="110">
        <f t="shared" si="1"/>
        <v>0</v>
      </c>
      <c r="K28" s="337"/>
      <c r="L28" s="338"/>
      <c r="M28" s="650"/>
      <c r="N28" s="61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ht="22.5" customHeight="1">
      <c r="B29" s="72"/>
      <c r="C29" s="1306"/>
      <c r="D29" s="1307"/>
      <c r="E29" s="654"/>
      <c r="F29" s="320"/>
      <c r="G29" s="321"/>
      <c r="H29" s="321"/>
      <c r="I29" s="321"/>
      <c r="J29" s="110">
        <f t="shared" si="1"/>
        <v>0</v>
      </c>
      <c r="K29" s="337"/>
      <c r="L29" s="338"/>
      <c r="M29" s="650"/>
      <c r="N29" s="61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ht="22.5" customHeight="1">
      <c r="B30" s="72"/>
      <c r="C30" s="1306"/>
      <c r="D30" s="1307"/>
      <c r="E30" s="654"/>
      <c r="F30" s="320"/>
      <c r="G30" s="321"/>
      <c r="H30" s="321"/>
      <c r="I30" s="321"/>
      <c r="J30" s="110">
        <f t="shared" si="1"/>
        <v>0</v>
      </c>
      <c r="K30" s="337"/>
      <c r="L30" s="338"/>
      <c r="M30" s="650"/>
      <c r="N30" s="61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ht="22.5" customHeight="1">
      <c r="B31" s="72"/>
      <c r="C31" s="1302"/>
      <c r="D31" s="1303"/>
      <c r="E31" s="655"/>
      <c r="F31" s="329"/>
      <c r="G31" s="330"/>
      <c r="H31" s="330"/>
      <c r="I31" s="330"/>
      <c r="J31" s="110">
        <f t="shared" si="1"/>
        <v>0</v>
      </c>
      <c r="K31" s="339"/>
      <c r="L31" s="340"/>
      <c r="M31" s="651"/>
      <c r="N31" s="61"/>
      <c r="P31" s="276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8"/>
    </row>
    <row r="32" spans="2:29" ht="22.5" customHeight="1">
      <c r="B32" s="72"/>
      <c r="C32" s="1302"/>
      <c r="D32" s="1303"/>
      <c r="E32" s="655"/>
      <c r="F32" s="329"/>
      <c r="G32" s="330"/>
      <c r="H32" s="330"/>
      <c r="I32" s="330"/>
      <c r="J32" s="110">
        <f t="shared" si="1"/>
        <v>0</v>
      </c>
      <c r="K32" s="339"/>
      <c r="L32" s="340"/>
      <c r="M32" s="651"/>
      <c r="N32" s="61"/>
      <c r="P32" s="266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9"/>
    </row>
    <row r="33" spans="2:29" ht="22.5" customHeight="1">
      <c r="B33" s="72"/>
      <c r="C33" s="1309"/>
      <c r="D33" s="1310"/>
      <c r="E33" s="656"/>
      <c r="F33" s="324"/>
      <c r="G33" s="325"/>
      <c r="H33" s="325"/>
      <c r="I33" s="325"/>
      <c r="J33" s="111">
        <f t="shared" si="1"/>
        <v>0</v>
      </c>
      <c r="K33" s="341"/>
      <c r="L33" s="342"/>
      <c r="M33" s="652"/>
      <c r="N33" s="61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ht="22.5" customHeight="1" thickBot="1">
      <c r="B34" s="72"/>
      <c r="C34" s="96" t="s">
        <v>182</v>
      </c>
      <c r="D34" s="97"/>
      <c r="E34" s="109"/>
      <c r="F34" s="109">
        <f>SUM(F27:F33)</f>
        <v>0</v>
      </c>
      <c r="G34" s="109">
        <f>SUM(G27:G33)</f>
        <v>0</v>
      </c>
      <c r="H34" s="109">
        <f>SUM(H27:H33)</f>
        <v>0</v>
      </c>
      <c r="I34" s="109">
        <f>SUM(I27:I33)</f>
        <v>0</v>
      </c>
      <c r="J34" s="109">
        <f>SUM(J27:J33)</f>
        <v>0</v>
      </c>
      <c r="K34" s="114"/>
      <c r="L34" s="109">
        <f>SUM(L27:L33)</f>
        <v>0</v>
      </c>
      <c r="M34" s="98"/>
      <c r="N34" s="61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61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ht="22.5" customHeight="1">
      <c r="B36" s="72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61"/>
      <c r="P36" s="279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</row>
    <row r="37" spans="2:29" ht="22.5" customHeight="1">
      <c r="B37" s="72"/>
      <c r="C37" s="48" t="s">
        <v>209</v>
      </c>
      <c r="D37" s="21"/>
      <c r="E37" s="51"/>
      <c r="F37" s="51"/>
      <c r="G37" s="51"/>
      <c r="H37" s="51"/>
      <c r="I37" s="51"/>
      <c r="J37" s="51"/>
      <c r="K37" s="51"/>
      <c r="L37" s="51"/>
      <c r="M37" s="51"/>
      <c r="N37" s="61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ht="22.5" customHeight="1">
      <c r="B38" s="72"/>
      <c r="C38" s="21"/>
      <c r="D38" s="21"/>
      <c r="E38" s="51"/>
      <c r="F38" s="51"/>
      <c r="G38" s="51"/>
      <c r="H38" s="51"/>
      <c r="I38" s="51"/>
      <c r="J38" s="51"/>
      <c r="K38" s="51"/>
      <c r="L38" s="51"/>
      <c r="M38" s="51"/>
      <c r="N38" s="61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ht="22.5" customHeight="1">
      <c r="B39" s="72"/>
      <c r="C39" s="129"/>
      <c r="D39" s="130"/>
      <c r="E39" s="131" t="s">
        <v>199</v>
      </c>
      <c r="F39" s="131" t="s">
        <v>176</v>
      </c>
      <c r="G39" s="1295" t="s">
        <v>184</v>
      </c>
      <c r="H39" s="1296"/>
      <c r="I39" s="1296"/>
      <c r="J39" s="131" t="s">
        <v>195</v>
      </c>
      <c r="K39" s="131" t="s">
        <v>204</v>
      </c>
      <c r="L39" s="131" t="s">
        <v>205</v>
      </c>
      <c r="M39" s="1293" t="s">
        <v>533</v>
      </c>
      <c r="N39" s="61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ht="48.75" customHeight="1">
      <c r="B40" s="72"/>
      <c r="C40" s="132" t="s">
        <v>198</v>
      </c>
      <c r="D40" s="133"/>
      <c r="E40" s="134" t="s">
        <v>200</v>
      </c>
      <c r="F40" s="134">
        <f>ejercicio</f>
        <v>2020</v>
      </c>
      <c r="G40" s="135" t="s">
        <v>201</v>
      </c>
      <c r="H40" s="136" t="s">
        <v>202</v>
      </c>
      <c r="I40" s="137" t="s">
        <v>203</v>
      </c>
      <c r="J40" s="134">
        <f>ejercicio</f>
        <v>2020</v>
      </c>
      <c r="K40" s="134" t="s">
        <v>532</v>
      </c>
      <c r="L40" s="134">
        <f>ejercicio</f>
        <v>2020</v>
      </c>
      <c r="M40" s="1294"/>
      <c r="N40" s="61"/>
      <c r="P40" s="279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1"/>
    </row>
    <row r="41" spans="2:29" ht="30" customHeight="1" thickBot="1">
      <c r="B41" s="72"/>
      <c r="C41" s="1298" t="s">
        <v>210</v>
      </c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61"/>
      <c r="P41" s="27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</row>
    <row r="42" spans="2:29" ht="22.5" customHeight="1">
      <c r="B42" s="72"/>
      <c r="C42" s="1300"/>
      <c r="D42" s="1301"/>
      <c r="E42" s="653"/>
      <c r="F42" s="327"/>
      <c r="G42" s="328"/>
      <c r="H42" s="328"/>
      <c r="I42" s="328"/>
      <c r="J42" s="118">
        <f aca="true" t="shared" si="2" ref="J42:J48">SUM(F42:I42)</f>
        <v>0</v>
      </c>
      <c r="K42" s="335"/>
      <c r="L42" s="645"/>
      <c r="M42" s="649"/>
      <c r="N42" s="61"/>
      <c r="P42" s="279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1"/>
    </row>
    <row r="43" spans="2:29" ht="22.5" customHeight="1">
      <c r="B43" s="72"/>
      <c r="C43" s="1302"/>
      <c r="D43" s="1303"/>
      <c r="E43" s="654"/>
      <c r="F43" s="320"/>
      <c r="G43" s="321"/>
      <c r="H43" s="321"/>
      <c r="I43" s="321"/>
      <c r="J43" s="110">
        <f t="shared" si="2"/>
        <v>0</v>
      </c>
      <c r="K43" s="337"/>
      <c r="L43" s="646"/>
      <c r="M43" s="650"/>
      <c r="N43" s="61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ht="22.5" customHeight="1">
      <c r="B44" s="72"/>
      <c r="C44" s="1302"/>
      <c r="D44" s="1303"/>
      <c r="E44" s="654"/>
      <c r="F44" s="320"/>
      <c r="G44" s="321"/>
      <c r="H44" s="321"/>
      <c r="I44" s="321"/>
      <c r="J44" s="110">
        <f t="shared" si="2"/>
        <v>0</v>
      </c>
      <c r="K44" s="337"/>
      <c r="L44" s="646"/>
      <c r="M44" s="650"/>
      <c r="N44" s="61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ht="22.5" customHeight="1">
      <c r="B45" s="72"/>
      <c r="C45" s="1302"/>
      <c r="D45" s="1303"/>
      <c r="E45" s="654"/>
      <c r="F45" s="320"/>
      <c r="G45" s="321"/>
      <c r="H45" s="321"/>
      <c r="I45" s="321"/>
      <c r="J45" s="110">
        <f t="shared" si="2"/>
        <v>0</v>
      </c>
      <c r="K45" s="337"/>
      <c r="L45" s="646"/>
      <c r="M45" s="650"/>
      <c r="N45" s="61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ht="22.5" customHeight="1">
      <c r="B46" s="72"/>
      <c r="C46" s="1302"/>
      <c r="D46" s="1303"/>
      <c r="E46" s="655"/>
      <c r="F46" s="329"/>
      <c r="G46" s="330"/>
      <c r="H46" s="330"/>
      <c r="I46" s="330"/>
      <c r="J46" s="110">
        <f t="shared" si="2"/>
        <v>0</v>
      </c>
      <c r="K46" s="339"/>
      <c r="L46" s="647"/>
      <c r="M46" s="651"/>
      <c r="N46" s="61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ht="22.5" customHeight="1">
      <c r="B47" s="72"/>
      <c r="C47" s="1302"/>
      <c r="D47" s="1303"/>
      <c r="E47" s="655"/>
      <c r="F47" s="329"/>
      <c r="G47" s="330"/>
      <c r="H47" s="330"/>
      <c r="I47" s="330"/>
      <c r="J47" s="110">
        <f t="shared" si="2"/>
        <v>0</v>
      </c>
      <c r="K47" s="339"/>
      <c r="L47" s="647"/>
      <c r="M47" s="651"/>
      <c r="N47" s="61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ht="22.5" customHeight="1">
      <c r="B48" s="72"/>
      <c r="C48" s="1309"/>
      <c r="D48" s="1310"/>
      <c r="E48" s="656"/>
      <c r="F48" s="324"/>
      <c r="G48" s="325"/>
      <c r="H48" s="325"/>
      <c r="I48" s="325"/>
      <c r="J48" s="111">
        <f t="shared" si="2"/>
        <v>0</v>
      </c>
      <c r="K48" s="341"/>
      <c r="L48" s="648"/>
      <c r="M48" s="652"/>
      <c r="N48" s="61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ht="22.5" customHeight="1" thickBot="1">
      <c r="B49" s="72"/>
      <c r="C49" s="96" t="s">
        <v>182</v>
      </c>
      <c r="D49" s="97"/>
      <c r="E49" s="109"/>
      <c r="F49" s="109">
        <f>SUM(F42:F48)</f>
        <v>0</v>
      </c>
      <c r="G49" s="109">
        <f>SUM(G42:G48)</f>
        <v>0</v>
      </c>
      <c r="H49" s="109">
        <f>SUM(H42:H48)</f>
        <v>0</v>
      </c>
      <c r="I49" s="109">
        <f>SUM(I42:I48)</f>
        <v>0</v>
      </c>
      <c r="J49" s="109">
        <f>SUM(J42:J48)</f>
        <v>0</v>
      </c>
      <c r="K49" s="343"/>
      <c r="L49" s="109">
        <f>SUM(L42:L48)</f>
        <v>0</v>
      </c>
      <c r="M49" s="98"/>
      <c r="N49" s="61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ht="28.5" customHeight="1" thickBot="1">
      <c r="B50" s="72"/>
      <c r="C50" s="1299" t="s">
        <v>211</v>
      </c>
      <c r="D50" s="1299"/>
      <c r="E50" s="1299"/>
      <c r="F50" s="1299"/>
      <c r="G50" s="1299"/>
      <c r="H50" s="1299"/>
      <c r="I50" s="1299"/>
      <c r="J50" s="1299"/>
      <c r="K50" s="1299"/>
      <c r="L50" s="1299"/>
      <c r="M50" s="1299"/>
      <c r="N50" s="61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ht="22.5" customHeight="1">
      <c r="B51" s="72"/>
      <c r="C51" s="1306"/>
      <c r="D51" s="1307"/>
      <c r="E51" s="653"/>
      <c r="F51" s="327"/>
      <c r="G51" s="328"/>
      <c r="H51" s="328"/>
      <c r="I51" s="328"/>
      <c r="J51" s="118">
        <f aca="true" t="shared" si="3" ref="J51:J57">SUM(F51:I51)</f>
        <v>0</v>
      </c>
      <c r="K51" s="335"/>
      <c r="L51" s="336"/>
      <c r="M51" s="649"/>
      <c r="N51" s="61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ht="22.5" customHeight="1">
      <c r="B52" s="72"/>
      <c r="C52" s="1306"/>
      <c r="D52" s="1307"/>
      <c r="E52" s="654"/>
      <c r="F52" s="320"/>
      <c r="G52" s="321"/>
      <c r="H52" s="321"/>
      <c r="I52" s="321"/>
      <c r="J52" s="110">
        <f t="shared" si="3"/>
        <v>0</v>
      </c>
      <c r="K52" s="337"/>
      <c r="L52" s="338"/>
      <c r="M52" s="650"/>
      <c r="N52" s="61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ht="22.5" customHeight="1">
      <c r="B53" s="72"/>
      <c r="C53" s="1302"/>
      <c r="D53" s="1303"/>
      <c r="E53" s="654"/>
      <c r="F53" s="320"/>
      <c r="G53" s="321"/>
      <c r="H53" s="321"/>
      <c r="I53" s="321"/>
      <c r="J53" s="110">
        <f t="shared" si="3"/>
        <v>0</v>
      </c>
      <c r="K53" s="337"/>
      <c r="L53" s="338"/>
      <c r="M53" s="650"/>
      <c r="N53" s="61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ht="22.5" customHeight="1">
      <c r="B54" s="72"/>
      <c r="C54" s="1302"/>
      <c r="D54" s="1303"/>
      <c r="E54" s="654"/>
      <c r="F54" s="320"/>
      <c r="G54" s="321"/>
      <c r="H54" s="321"/>
      <c r="I54" s="321"/>
      <c r="J54" s="110">
        <f t="shared" si="3"/>
        <v>0</v>
      </c>
      <c r="K54" s="337"/>
      <c r="L54" s="338"/>
      <c r="M54" s="650"/>
      <c r="N54" s="61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ht="22.5" customHeight="1">
      <c r="B55" s="72"/>
      <c r="C55" s="1302"/>
      <c r="D55" s="1303"/>
      <c r="E55" s="655"/>
      <c r="F55" s="329"/>
      <c r="G55" s="330"/>
      <c r="H55" s="330"/>
      <c r="I55" s="330"/>
      <c r="J55" s="110">
        <f t="shared" si="3"/>
        <v>0</v>
      </c>
      <c r="K55" s="339"/>
      <c r="L55" s="340"/>
      <c r="M55" s="651"/>
      <c r="N55" s="61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ht="22.5" customHeight="1">
      <c r="B56" s="72"/>
      <c r="C56" s="1302"/>
      <c r="D56" s="1303"/>
      <c r="E56" s="655"/>
      <c r="F56" s="329"/>
      <c r="G56" s="330"/>
      <c r="H56" s="330"/>
      <c r="I56" s="330"/>
      <c r="J56" s="110">
        <f t="shared" si="3"/>
        <v>0</v>
      </c>
      <c r="K56" s="339"/>
      <c r="L56" s="340"/>
      <c r="M56" s="651"/>
      <c r="N56" s="61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ht="22.5" customHeight="1">
      <c r="B57" s="72"/>
      <c r="C57" s="1309"/>
      <c r="D57" s="1310"/>
      <c r="E57" s="656"/>
      <c r="F57" s="324"/>
      <c r="G57" s="325"/>
      <c r="H57" s="325"/>
      <c r="I57" s="325"/>
      <c r="J57" s="111">
        <f t="shared" si="3"/>
        <v>0</v>
      </c>
      <c r="K57" s="341"/>
      <c r="L57" s="342"/>
      <c r="M57" s="652"/>
      <c r="N57" s="61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ht="22.5" customHeight="1" thickBot="1">
      <c r="B58" s="72"/>
      <c r="C58" s="96" t="s">
        <v>182</v>
      </c>
      <c r="D58" s="97"/>
      <c r="E58" s="109"/>
      <c r="F58" s="109">
        <f>SUM(F51:F57)</f>
        <v>0</v>
      </c>
      <c r="G58" s="109">
        <f>SUM(G51:G57)</f>
        <v>0</v>
      </c>
      <c r="H58" s="109">
        <f>SUM(H51:H57)</f>
        <v>0</v>
      </c>
      <c r="I58" s="109">
        <f>SUM(I51:I57)</f>
        <v>0</v>
      </c>
      <c r="J58" s="109">
        <f>SUM(J51:J57)</f>
        <v>0</v>
      </c>
      <c r="K58" s="114"/>
      <c r="L58" s="109">
        <f>SUM(L51:L57)</f>
        <v>0</v>
      </c>
      <c r="M58" s="98"/>
      <c r="N58" s="61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ht="22.5" customHeight="1">
      <c r="B59" s="72"/>
      <c r="C59" s="86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61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ht="22.5" customHeight="1">
      <c r="B60" s="72"/>
      <c r="C60" s="105" t="s">
        <v>193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51"/>
      <c r="N60" s="61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ht="18">
      <c r="B61" s="72"/>
      <c r="C61" s="103" t="s">
        <v>212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51"/>
      <c r="N61" s="61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ht="18">
      <c r="B62" s="72"/>
      <c r="C62" s="103" t="s">
        <v>213</v>
      </c>
      <c r="D62" s="103"/>
      <c r="E62" s="104"/>
      <c r="F62" s="104"/>
      <c r="G62" s="104"/>
      <c r="H62" s="104"/>
      <c r="I62" s="104"/>
      <c r="J62" s="104"/>
      <c r="K62" s="104"/>
      <c r="L62" s="104"/>
      <c r="M62" s="51"/>
      <c r="N62" s="61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ht="18">
      <c r="B63" s="72"/>
      <c r="C63" s="103" t="s">
        <v>214</v>
      </c>
      <c r="D63" s="103"/>
      <c r="E63" s="104"/>
      <c r="F63" s="104"/>
      <c r="G63" s="104"/>
      <c r="H63" s="104"/>
      <c r="I63" s="104"/>
      <c r="J63" s="104"/>
      <c r="K63" s="104"/>
      <c r="L63" s="104"/>
      <c r="M63" s="51"/>
      <c r="N63" s="61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ht="18">
      <c r="B64" s="72"/>
      <c r="C64" s="103" t="s">
        <v>215</v>
      </c>
      <c r="D64" s="103"/>
      <c r="E64" s="104"/>
      <c r="F64" s="104"/>
      <c r="G64" s="104"/>
      <c r="H64" s="104"/>
      <c r="I64" s="104"/>
      <c r="J64" s="104"/>
      <c r="K64" s="104"/>
      <c r="L64" s="104"/>
      <c r="M64" s="51"/>
      <c r="N64" s="61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ht="18">
      <c r="B65" s="72"/>
      <c r="C65" s="103" t="s">
        <v>216</v>
      </c>
      <c r="D65" s="103"/>
      <c r="E65" s="104"/>
      <c r="F65" s="104"/>
      <c r="G65" s="104"/>
      <c r="H65" s="104"/>
      <c r="I65" s="104"/>
      <c r="J65" s="104"/>
      <c r="K65" s="104"/>
      <c r="L65" s="104"/>
      <c r="M65" s="51"/>
      <c r="N65" s="61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ht="18">
      <c r="B66" s="72"/>
      <c r="C66" s="103" t="s">
        <v>531</v>
      </c>
      <c r="D66" s="103"/>
      <c r="E66" s="104"/>
      <c r="F66" s="104"/>
      <c r="G66" s="104"/>
      <c r="H66" s="104"/>
      <c r="I66" s="104"/>
      <c r="J66" s="104"/>
      <c r="K66" s="104"/>
      <c r="L66" s="104"/>
      <c r="M66" s="51"/>
      <c r="N66" s="61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ht="18">
      <c r="B67" s="72"/>
      <c r="C67" s="103" t="s">
        <v>478</v>
      </c>
      <c r="D67" s="103"/>
      <c r="E67" s="104"/>
      <c r="F67" s="104"/>
      <c r="G67" s="104"/>
      <c r="H67" s="104"/>
      <c r="I67" s="104"/>
      <c r="J67" s="104"/>
      <c r="K67" s="104"/>
      <c r="L67" s="104"/>
      <c r="M67" s="51"/>
      <c r="N67" s="61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ht="18">
      <c r="B68" s="72"/>
      <c r="C68" s="103" t="s">
        <v>217</v>
      </c>
      <c r="D68" s="103"/>
      <c r="E68" s="104"/>
      <c r="F68" s="104"/>
      <c r="G68" s="104"/>
      <c r="H68" s="104"/>
      <c r="I68" s="104"/>
      <c r="J68" s="104"/>
      <c r="K68" s="104"/>
      <c r="L68" s="104"/>
      <c r="M68" s="51"/>
      <c r="N68" s="61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ht="18">
      <c r="B69" s="72"/>
      <c r="C69" s="103" t="s">
        <v>218</v>
      </c>
      <c r="D69" s="103"/>
      <c r="E69" s="104"/>
      <c r="F69" s="104"/>
      <c r="G69" s="104"/>
      <c r="H69" s="104"/>
      <c r="I69" s="104"/>
      <c r="J69" s="104"/>
      <c r="K69" s="104"/>
      <c r="L69" s="104"/>
      <c r="M69" s="51"/>
      <c r="N69" s="61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ht="18">
      <c r="B70" s="72"/>
      <c r="C70" s="103" t="s">
        <v>219</v>
      </c>
      <c r="D70" s="103"/>
      <c r="E70" s="104"/>
      <c r="F70" s="104"/>
      <c r="G70" s="104"/>
      <c r="H70" s="104"/>
      <c r="I70" s="104"/>
      <c r="J70" s="104"/>
      <c r="K70" s="104"/>
      <c r="L70" s="104"/>
      <c r="M70" s="51"/>
      <c r="N70" s="61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ht="22.5" customHeight="1" thickBot="1">
      <c r="B71" s="76"/>
      <c r="C71" s="1285"/>
      <c r="D71" s="1285"/>
      <c r="E71" s="1285"/>
      <c r="F71" s="1285"/>
      <c r="G71" s="45"/>
      <c r="H71" s="45"/>
      <c r="I71" s="45"/>
      <c r="J71" s="45"/>
      <c r="K71" s="45"/>
      <c r="L71" s="45"/>
      <c r="M71" s="77"/>
      <c r="N71" s="78"/>
      <c r="P71" s="282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4"/>
    </row>
    <row r="72" spans="3:15" ht="22.5" customHeight="1"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60"/>
      <c r="O72" s="52" t="s">
        <v>660</v>
      </c>
    </row>
    <row r="73" spans="3:13" ht="12.75">
      <c r="C73" s="79" t="s">
        <v>68</v>
      </c>
      <c r="D73" s="59"/>
      <c r="E73" s="60"/>
      <c r="F73" s="60"/>
      <c r="G73" s="60"/>
      <c r="H73" s="60"/>
      <c r="I73" s="60"/>
      <c r="J73" s="60"/>
      <c r="K73" s="60"/>
      <c r="L73" s="60"/>
      <c r="M73" s="50" t="s">
        <v>48</v>
      </c>
    </row>
    <row r="74" spans="3:13" ht="12.75">
      <c r="C74" s="80" t="s">
        <v>69</v>
      </c>
      <c r="D74" s="59"/>
      <c r="E74" s="60"/>
      <c r="F74" s="60"/>
      <c r="G74" s="60"/>
      <c r="H74" s="60"/>
      <c r="I74" s="60"/>
      <c r="J74" s="60"/>
      <c r="K74" s="60"/>
      <c r="L74" s="60"/>
      <c r="M74" s="60"/>
    </row>
    <row r="75" spans="3:13" ht="12.75">
      <c r="C75" s="80" t="s">
        <v>70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</row>
    <row r="76" spans="3:13" ht="12.75">
      <c r="C76" s="80" t="s">
        <v>71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</row>
    <row r="77" spans="3:13" ht="12.75">
      <c r="C77" s="80" t="s">
        <v>72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</row>
    <row r="78" spans="3:13" ht="22.5" customHeight="1"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</row>
    <row r="79" spans="3:13" ht="22.5" customHeight="1"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</row>
    <row r="80" spans="3:13" ht="22.5" customHeight="1"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</row>
    <row r="81" spans="3:13" ht="22.5" customHeight="1"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</row>
    <row r="82" spans="6:13" ht="22.5" customHeight="1">
      <c r="F82" s="60"/>
      <c r="G82" s="60"/>
      <c r="H82" s="60"/>
      <c r="I82" s="60"/>
      <c r="J82" s="60"/>
      <c r="K82" s="60"/>
      <c r="L82" s="60"/>
      <c r="M82" s="60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F118"/>
  <sheetViews>
    <sheetView zoomScale="110" zoomScaleNormal="110" zoomScalePageLayoutView="125" workbookViewId="0" topLeftCell="A36">
      <selection activeCell="G31" sqref="G31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5.77734375" style="52" customWidth="1"/>
    <col min="5" max="5" width="27.77734375" style="53" customWidth="1"/>
    <col min="6" max="6" width="19.21484375" style="53" customWidth="1"/>
    <col min="7" max="13" width="15.21484375" style="53" customWidth="1"/>
    <col min="14" max="16" width="9.77734375" style="53" customWidth="1"/>
    <col min="17" max="17" width="3.21484375" style="52" customWidth="1"/>
    <col min="18" max="18" width="3.4453125" style="52" customWidth="1"/>
    <col min="1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2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250">
        <f>ejercicio</f>
        <v>2020</v>
      </c>
      <c r="Q6" s="61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250"/>
      <c r="Q7" s="61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3"/>
      <c r="Q8" s="61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123" customFormat="1" ht="30" customHeight="1">
      <c r="B9" s="121"/>
      <c r="C9" s="745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2"/>
      <c r="S9" s="266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9"/>
    </row>
    <row r="10" spans="2:32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70" customFormat="1" ht="30" customHeight="1">
      <c r="B11" s="66"/>
      <c r="C11" s="67" t="s">
        <v>546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S11" s="266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9"/>
    </row>
    <row r="12" spans="2:32" s="70" customFormat="1" ht="30" customHeight="1">
      <c r="B12" s="66"/>
      <c r="C12" s="1308"/>
      <c r="D12" s="1308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9"/>
      <c r="S12" s="266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</row>
    <row r="13" spans="2:32" s="70" customFormat="1" ht="30" customHeight="1">
      <c r="B13" s="66"/>
      <c r="C13" s="48" t="s">
        <v>220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69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s="70" customFormat="1" ht="30" customHeight="1">
      <c r="B14" s="66"/>
      <c r="C14" s="21" t="s">
        <v>221</v>
      </c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69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s="70" customFormat="1" ht="30" customHeight="1">
      <c r="B15" s="66"/>
      <c r="C15" s="1322"/>
      <c r="D15" s="1323"/>
      <c r="E15" s="777"/>
      <c r="F15" s="1333" t="s">
        <v>581</v>
      </c>
      <c r="G15" s="1334"/>
      <c r="H15" s="1334"/>
      <c r="I15" s="1334"/>
      <c r="J15" s="1334"/>
      <c r="K15" s="1335"/>
      <c r="L15" s="1342" t="s">
        <v>579</v>
      </c>
      <c r="M15" s="1329"/>
      <c r="N15" s="713"/>
      <c r="O15" s="713"/>
      <c r="P15" s="713"/>
      <c r="Q15" s="69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711" customFormat="1" ht="36" customHeight="1">
      <c r="B16" s="712"/>
      <c r="C16" s="1340" t="s">
        <v>544</v>
      </c>
      <c r="D16" s="1341"/>
      <c r="E16" s="778"/>
      <c r="F16" s="779" t="s">
        <v>578</v>
      </c>
      <c r="G16" s="1326">
        <f>ejercicio-1</f>
        <v>2019</v>
      </c>
      <c r="H16" s="1345"/>
      <c r="I16" s="780" t="s">
        <v>578</v>
      </c>
      <c r="J16" s="1326">
        <f>ejercicio</f>
        <v>2020</v>
      </c>
      <c r="K16" s="1345"/>
      <c r="L16" s="1332" t="s">
        <v>580</v>
      </c>
      <c r="M16" s="1327"/>
      <c r="N16" s="721"/>
      <c r="O16" s="721"/>
      <c r="P16" s="721"/>
      <c r="Q16" s="715"/>
      <c r="S16" s="716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8"/>
    </row>
    <row r="17" spans="2:32" s="719" customFormat="1" ht="22.5" customHeight="1">
      <c r="B17" s="720"/>
      <c r="C17" s="1320" t="s">
        <v>545</v>
      </c>
      <c r="D17" s="1321"/>
      <c r="E17" s="755" t="s">
        <v>222</v>
      </c>
      <c r="F17" s="756">
        <f>ejercicio-1</f>
        <v>2019</v>
      </c>
      <c r="G17" s="714" t="s">
        <v>582</v>
      </c>
      <c r="H17" s="761" t="s">
        <v>577</v>
      </c>
      <c r="I17" s="760">
        <f>ejercicio</f>
        <v>2020</v>
      </c>
      <c r="J17" s="714" t="s">
        <v>582</v>
      </c>
      <c r="K17" s="761" t="s">
        <v>577</v>
      </c>
      <c r="L17" s="747">
        <f>ejercicio-1</f>
        <v>2019</v>
      </c>
      <c r="M17" s="714">
        <f>ejercicio</f>
        <v>2020</v>
      </c>
      <c r="N17" s="714" t="s">
        <v>224</v>
      </c>
      <c r="O17" s="714" t="s">
        <v>226</v>
      </c>
      <c r="P17" s="714" t="s">
        <v>225</v>
      </c>
      <c r="Q17" s="722"/>
      <c r="S17" s="716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8"/>
    </row>
    <row r="18" spans="2:32" s="123" customFormat="1" ht="7.5" customHeight="1">
      <c r="B18" s="121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798"/>
      <c r="N18" s="798"/>
      <c r="O18" s="798"/>
      <c r="P18" s="798"/>
      <c r="Q18" s="122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1:32" s="75" customFormat="1" ht="22.5" customHeight="1">
      <c r="A19" s="123"/>
      <c r="B19" s="121"/>
      <c r="C19" s="1336" t="s">
        <v>176</v>
      </c>
      <c r="D19" s="1337"/>
      <c r="E19" s="1337"/>
      <c r="F19" s="774">
        <f>G19+H19</f>
        <v>310614.84</v>
      </c>
      <c r="G19" s="1087">
        <v>232961.13</v>
      </c>
      <c r="H19" s="1087">
        <v>77653.71</v>
      </c>
      <c r="I19" s="774">
        <f>+J19+K19</f>
        <v>230834.31000000006</v>
      </c>
      <c r="J19" s="344">
        <f>+G34</f>
        <v>173125.72000000003</v>
      </c>
      <c r="K19" s="762">
        <f>+H34</f>
        <v>57708.59000000001</v>
      </c>
      <c r="L19" s="799"/>
      <c r="M19" s="799"/>
      <c r="N19" s="799"/>
      <c r="O19" s="799"/>
      <c r="P19" s="799"/>
      <c r="Q19" s="73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1:32" s="75" customFormat="1" ht="9" customHeight="1">
      <c r="A20" s="123"/>
      <c r="B20" s="121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1"/>
      <c r="O20" s="801"/>
      <c r="P20" s="801"/>
      <c r="Q20" s="73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1:32" s="75" customFormat="1" ht="22.5" customHeight="1">
      <c r="A21" s="123"/>
      <c r="B21" s="121"/>
      <c r="C21" s="812" t="s">
        <v>855</v>
      </c>
      <c r="D21" s="393"/>
      <c r="E21" s="748"/>
      <c r="F21" s="757">
        <v>2500</v>
      </c>
      <c r="G21" s="316">
        <v>1875</v>
      </c>
      <c r="H21" s="763">
        <v>625</v>
      </c>
      <c r="I21" s="706">
        <f>J21+K21</f>
        <v>0</v>
      </c>
      <c r="J21" s="706"/>
      <c r="K21" s="769"/>
      <c r="L21" s="706"/>
      <c r="M21" s="706"/>
      <c r="N21" s="657"/>
      <c r="O21" s="657"/>
      <c r="P21" s="658"/>
      <c r="Q21" s="73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s="75" customFormat="1" ht="22.5" customHeight="1">
      <c r="B22" s="72"/>
      <c r="C22" s="1136" t="s">
        <v>856</v>
      </c>
      <c r="D22" s="395"/>
      <c r="E22" s="749"/>
      <c r="F22" s="758">
        <v>3670.64</v>
      </c>
      <c r="G22" s="327">
        <v>2752.98</v>
      </c>
      <c r="H22" s="764">
        <v>917.66</v>
      </c>
      <c r="I22" s="707">
        <f>J22+K22</f>
        <v>0</v>
      </c>
      <c r="J22" s="707"/>
      <c r="K22" s="770"/>
      <c r="L22" s="707"/>
      <c r="M22" s="707"/>
      <c r="N22" s="659"/>
      <c r="O22" s="659"/>
      <c r="P22" s="660"/>
      <c r="Q22" s="73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s="75" customFormat="1" ht="22.5" customHeight="1">
      <c r="B23" s="72"/>
      <c r="C23" s="394"/>
      <c r="D23" s="395"/>
      <c r="E23" s="749"/>
      <c r="F23" s="758">
        <f aca="true" t="shared" si="0" ref="F23:F29">G23+H23</f>
        <v>0</v>
      </c>
      <c r="G23" s="327"/>
      <c r="H23" s="764"/>
      <c r="I23" s="707">
        <f aca="true" t="shared" si="1" ref="I23:I29">J23+K23</f>
        <v>0</v>
      </c>
      <c r="J23" s="707"/>
      <c r="K23" s="770"/>
      <c r="L23" s="707"/>
      <c r="M23" s="707"/>
      <c r="N23" s="659"/>
      <c r="O23" s="659"/>
      <c r="P23" s="660"/>
      <c r="Q23" s="73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s="75" customFormat="1" ht="22.5" customHeight="1">
      <c r="B24" s="72"/>
      <c r="C24" s="394"/>
      <c r="D24" s="395"/>
      <c r="E24" s="749"/>
      <c r="F24" s="758">
        <f t="shared" si="0"/>
        <v>0</v>
      </c>
      <c r="G24" s="327"/>
      <c r="H24" s="764"/>
      <c r="I24" s="707">
        <f t="shared" si="1"/>
        <v>0</v>
      </c>
      <c r="J24" s="707"/>
      <c r="K24" s="770"/>
      <c r="L24" s="707"/>
      <c r="M24" s="707"/>
      <c r="N24" s="659"/>
      <c r="O24" s="659"/>
      <c r="P24" s="660"/>
      <c r="Q24" s="73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72"/>
      <c r="C25" s="394"/>
      <c r="D25" s="395"/>
      <c r="E25" s="750"/>
      <c r="F25" s="758">
        <f t="shared" si="0"/>
        <v>0</v>
      </c>
      <c r="G25" s="320"/>
      <c r="H25" s="765"/>
      <c r="I25" s="707">
        <f t="shared" si="1"/>
        <v>0</v>
      </c>
      <c r="J25" s="708"/>
      <c r="K25" s="771"/>
      <c r="L25" s="708"/>
      <c r="M25" s="708"/>
      <c r="N25" s="661"/>
      <c r="O25" s="661"/>
      <c r="P25" s="662"/>
      <c r="Q25" s="61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72"/>
      <c r="C26" s="394"/>
      <c r="D26" s="395"/>
      <c r="E26" s="750"/>
      <c r="F26" s="758">
        <f t="shared" si="0"/>
        <v>0</v>
      </c>
      <c r="G26" s="320"/>
      <c r="H26" s="765"/>
      <c r="I26" s="707">
        <f t="shared" si="1"/>
        <v>0</v>
      </c>
      <c r="J26" s="708"/>
      <c r="K26" s="771"/>
      <c r="L26" s="708"/>
      <c r="M26" s="708"/>
      <c r="N26" s="661"/>
      <c r="O26" s="661"/>
      <c r="P26" s="662"/>
      <c r="Q26" s="61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72"/>
      <c r="C27" s="394"/>
      <c r="D27" s="395"/>
      <c r="E27" s="750"/>
      <c r="F27" s="758">
        <f t="shared" si="0"/>
        <v>0</v>
      </c>
      <c r="G27" s="320"/>
      <c r="H27" s="765"/>
      <c r="I27" s="707">
        <f t="shared" si="1"/>
        <v>0</v>
      </c>
      <c r="J27" s="708"/>
      <c r="K27" s="771"/>
      <c r="L27" s="708"/>
      <c r="M27" s="708"/>
      <c r="N27" s="661"/>
      <c r="O27" s="661"/>
      <c r="P27" s="662"/>
      <c r="Q27" s="61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72"/>
      <c r="C28" s="394"/>
      <c r="D28" s="395"/>
      <c r="E28" s="751"/>
      <c r="F28" s="758">
        <f t="shared" si="0"/>
        <v>0</v>
      </c>
      <c r="G28" s="329"/>
      <c r="H28" s="766"/>
      <c r="I28" s="707">
        <f t="shared" si="1"/>
        <v>0</v>
      </c>
      <c r="J28" s="709"/>
      <c r="K28" s="772"/>
      <c r="L28" s="709"/>
      <c r="M28" s="709"/>
      <c r="N28" s="663"/>
      <c r="O28" s="663"/>
      <c r="P28" s="664"/>
      <c r="Q28" s="61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72"/>
      <c r="C29" s="394"/>
      <c r="D29" s="395"/>
      <c r="E29" s="751"/>
      <c r="F29" s="758">
        <f t="shared" si="0"/>
        <v>0</v>
      </c>
      <c r="G29" s="329"/>
      <c r="H29" s="766"/>
      <c r="I29" s="707">
        <f t="shared" si="1"/>
        <v>0</v>
      </c>
      <c r="J29" s="709"/>
      <c r="K29" s="772"/>
      <c r="L29" s="709"/>
      <c r="M29" s="709"/>
      <c r="N29" s="663"/>
      <c r="O29" s="663"/>
      <c r="P29" s="664"/>
      <c r="Q29" s="61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72"/>
      <c r="C30" s="396"/>
      <c r="D30" s="397"/>
      <c r="E30" s="752"/>
      <c r="F30" s="759">
        <f>G30+H30</f>
        <v>0</v>
      </c>
      <c r="G30" s="324"/>
      <c r="H30" s="767"/>
      <c r="I30" s="710">
        <f>J30+K30</f>
        <v>0</v>
      </c>
      <c r="J30" s="710"/>
      <c r="K30" s="773"/>
      <c r="L30" s="710"/>
      <c r="M30" s="710"/>
      <c r="N30" s="665"/>
      <c r="O30" s="665"/>
      <c r="P30" s="666"/>
      <c r="Q30" s="61"/>
      <c r="S30" s="266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</row>
    <row r="31" spans="2:32" ht="22.5" customHeight="1" thickBot="1">
      <c r="B31" s="72"/>
      <c r="C31" s="802" t="s">
        <v>227</v>
      </c>
      <c r="D31" s="803"/>
      <c r="E31" s="804"/>
      <c r="F31" s="805">
        <f aca="true" t="shared" si="2" ref="F31:M31">SUM(F21:F30)</f>
        <v>6170.639999999999</v>
      </c>
      <c r="G31" s="505">
        <f t="shared" si="2"/>
        <v>4627.98</v>
      </c>
      <c r="H31" s="806">
        <f t="shared" si="2"/>
        <v>1542.6599999999999</v>
      </c>
      <c r="I31" s="603">
        <f t="shared" si="2"/>
        <v>0</v>
      </c>
      <c r="J31" s="505">
        <f t="shared" si="2"/>
        <v>0</v>
      </c>
      <c r="K31" s="806">
        <f t="shared" si="2"/>
        <v>0</v>
      </c>
      <c r="L31" s="603">
        <f t="shared" si="2"/>
        <v>0</v>
      </c>
      <c r="M31" s="505">
        <f t="shared" si="2"/>
        <v>0</v>
      </c>
      <c r="N31" s="807"/>
      <c r="O31" s="808"/>
      <c r="P31" s="807"/>
      <c r="Q31" s="61"/>
      <c r="S31" s="266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9"/>
    </row>
    <row r="32" spans="2:32" ht="7.5" customHeight="1">
      <c r="B32" s="58"/>
      <c r="C32" s="800"/>
      <c r="D32" s="800"/>
      <c r="E32" s="800"/>
      <c r="F32" s="800"/>
      <c r="G32" s="800"/>
      <c r="H32" s="800"/>
      <c r="I32" s="800"/>
      <c r="J32" s="800"/>
      <c r="K32" s="800"/>
      <c r="L32" s="809"/>
      <c r="M32" s="809"/>
      <c r="N32" s="809"/>
      <c r="O32" s="809"/>
      <c r="P32" s="809"/>
      <c r="Q32" s="61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72"/>
      <c r="C33" s="1338" t="s">
        <v>228</v>
      </c>
      <c r="D33" s="1339"/>
      <c r="E33" s="1339"/>
      <c r="F33" s="774">
        <f>G33+H33</f>
        <v>-85951.17</v>
      </c>
      <c r="G33" s="754">
        <v>-64463.39</v>
      </c>
      <c r="H33" s="768">
        <v>-21487.78</v>
      </c>
      <c r="I33" s="774">
        <f>+J33+K33</f>
        <v>-86159.29000000001</v>
      </c>
      <c r="J33" s="754">
        <v>-64619.47</v>
      </c>
      <c r="K33" s="768">
        <v>-21539.82</v>
      </c>
      <c r="L33" s="799"/>
      <c r="M33" s="799"/>
      <c r="N33" s="810"/>
      <c r="O33" s="810"/>
      <c r="P33" s="810"/>
      <c r="Q33" s="61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 thickBot="1">
      <c r="B34" s="72"/>
      <c r="C34" s="802" t="s">
        <v>229</v>
      </c>
      <c r="D34" s="803"/>
      <c r="E34" s="804"/>
      <c r="F34" s="775">
        <f>G34+H34</f>
        <v>230834.31000000006</v>
      </c>
      <c r="G34" s="505">
        <f>+G19+G31+G33</f>
        <v>173125.72000000003</v>
      </c>
      <c r="H34" s="806">
        <f>+H19+H31+H33</f>
        <v>57708.59000000001</v>
      </c>
      <c r="I34" s="776">
        <f>J34+K34</f>
        <v>144675.02000000005</v>
      </c>
      <c r="J34" s="505">
        <f>J19+J31+SUM(J33:J33)</f>
        <v>108506.25000000003</v>
      </c>
      <c r="K34" s="806">
        <f>K19+K31+SUM(K33:K33)</f>
        <v>36168.77000000001</v>
      </c>
      <c r="L34" s="811"/>
      <c r="M34" s="811"/>
      <c r="N34" s="810"/>
      <c r="O34" s="810"/>
      <c r="P34" s="810"/>
      <c r="Q34" s="61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61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72"/>
      <c r="C36" s="21" t="s">
        <v>480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1"/>
      <c r="S36" s="266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</row>
    <row r="37" spans="2:32" ht="36" customHeight="1">
      <c r="B37" s="72"/>
      <c r="C37" s="1322" t="s">
        <v>544</v>
      </c>
      <c r="D37" s="1323"/>
      <c r="E37" s="1326" t="s">
        <v>222</v>
      </c>
      <c r="F37" s="1327"/>
      <c r="G37" s="1318" t="s">
        <v>551</v>
      </c>
      <c r="H37" s="1319"/>
      <c r="I37" s="1318" t="s">
        <v>552</v>
      </c>
      <c r="J37" s="1319"/>
      <c r="K37" s="714"/>
      <c r="L37" s="714"/>
      <c r="M37" s="714"/>
      <c r="N37" s="87"/>
      <c r="O37" s="87"/>
      <c r="P37" s="87"/>
      <c r="Q37" s="61"/>
      <c r="S37" s="266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9"/>
    </row>
    <row r="38" spans="2:32" ht="22.5" customHeight="1">
      <c r="B38" s="72"/>
      <c r="C38" s="1320" t="s">
        <v>545</v>
      </c>
      <c r="D38" s="1321"/>
      <c r="E38" s="1343" t="s">
        <v>801</v>
      </c>
      <c r="F38" s="1344"/>
      <c r="G38" s="714">
        <f>ejercicio-1</f>
        <v>2019</v>
      </c>
      <c r="H38" s="714">
        <f>ejercicio</f>
        <v>2020</v>
      </c>
      <c r="I38" s="714">
        <f>ejercicio-1</f>
        <v>2019</v>
      </c>
      <c r="J38" s="714">
        <f>ejercicio</f>
        <v>2020</v>
      </c>
      <c r="K38" s="714" t="s">
        <v>224</v>
      </c>
      <c r="L38" s="714" t="s">
        <v>226</v>
      </c>
      <c r="M38" s="714" t="s">
        <v>225</v>
      </c>
      <c r="N38" s="87"/>
      <c r="O38" s="87"/>
      <c r="P38" s="87"/>
      <c r="Q38" s="61"/>
      <c r="S38" s="266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</row>
    <row r="39" spans="2:32" s="1179" customFormat="1" ht="22.5" customHeight="1">
      <c r="B39" s="1177"/>
      <c r="C39" s="812" t="s">
        <v>857</v>
      </c>
      <c r="D39" s="393"/>
      <c r="E39" s="750" t="s">
        <v>803</v>
      </c>
      <c r="F39" s="1234" t="s">
        <v>858</v>
      </c>
      <c r="G39" s="316">
        <v>72661.09</v>
      </c>
      <c r="H39" s="345"/>
      <c r="I39" s="706">
        <v>72661.09</v>
      </c>
      <c r="J39" s="706"/>
      <c r="K39" s="657"/>
      <c r="L39" s="657"/>
      <c r="M39" s="658"/>
      <c r="N39" s="753"/>
      <c r="O39" s="753"/>
      <c r="P39" s="753"/>
      <c r="Q39" s="1178"/>
      <c r="S39" s="266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9"/>
    </row>
    <row r="40" spans="2:32" s="1179" customFormat="1" ht="22.5" customHeight="1">
      <c r="B40" s="1177"/>
      <c r="C40" s="1136" t="s">
        <v>856</v>
      </c>
      <c r="D40" s="395"/>
      <c r="E40" s="750" t="s">
        <v>803</v>
      </c>
      <c r="F40" s="1235" t="s">
        <v>859</v>
      </c>
      <c r="G40" s="327">
        <v>4916.95</v>
      </c>
      <c r="H40" s="347"/>
      <c r="I40" s="707">
        <v>4916.95</v>
      </c>
      <c r="J40" s="707"/>
      <c r="K40" s="659"/>
      <c r="L40" s="659"/>
      <c r="M40" s="660"/>
      <c r="N40" s="753"/>
      <c r="O40" s="753"/>
      <c r="P40" s="753"/>
      <c r="Q40" s="1178"/>
      <c r="S40" s="266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9"/>
    </row>
    <row r="41" spans="2:32" s="1179" customFormat="1" ht="22.5" customHeight="1">
      <c r="B41" s="1177"/>
      <c r="C41" s="1136" t="s">
        <v>860</v>
      </c>
      <c r="D41" s="395"/>
      <c r="E41" s="750" t="s">
        <v>803</v>
      </c>
      <c r="F41" s="1235" t="s">
        <v>859</v>
      </c>
      <c r="G41" s="327">
        <v>34302.9</v>
      </c>
      <c r="H41" s="347">
        <v>36704.26</v>
      </c>
      <c r="I41" s="707">
        <v>34302.9</v>
      </c>
      <c r="J41" s="707">
        <v>36704.26</v>
      </c>
      <c r="K41" s="659"/>
      <c r="L41" s="659"/>
      <c r="M41" s="660"/>
      <c r="N41" s="753"/>
      <c r="O41" s="753"/>
      <c r="P41" s="753"/>
      <c r="Q41" s="1178"/>
      <c r="S41" s="266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</row>
    <row r="42" spans="2:32" s="1179" customFormat="1" ht="22.5" customHeight="1">
      <c r="B42" s="1177"/>
      <c r="C42" s="1136" t="s">
        <v>861</v>
      </c>
      <c r="D42" s="395"/>
      <c r="E42" s="750" t="s">
        <v>803</v>
      </c>
      <c r="F42" s="1235" t="s">
        <v>859</v>
      </c>
      <c r="G42" s="327">
        <v>54260.6</v>
      </c>
      <c r="H42" s="347">
        <v>38096.54</v>
      </c>
      <c r="I42" s="707">
        <v>54260.6</v>
      </c>
      <c r="J42" s="707">
        <v>38096.54</v>
      </c>
      <c r="K42" s="659"/>
      <c r="L42" s="659"/>
      <c r="M42" s="660"/>
      <c r="N42" s="753"/>
      <c r="O42" s="753"/>
      <c r="P42" s="753"/>
      <c r="Q42" s="1178"/>
      <c r="S42" s="266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</row>
    <row r="43" spans="2:32" s="1179" customFormat="1" ht="22.5" customHeight="1">
      <c r="B43" s="1177"/>
      <c r="C43" s="1136" t="s">
        <v>862</v>
      </c>
      <c r="D43" s="395"/>
      <c r="E43" s="750" t="s">
        <v>803</v>
      </c>
      <c r="F43" s="1235" t="s">
        <v>859</v>
      </c>
      <c r="G43" s="320">
        <v>8008.67</v>
      </c>
      <c r="H43" s="348">
        <v>38340.48</v>
      </c>
      <c r="I43" s="708">
        <v>8008.67</v>
      </c>
      <c r="J43" s="708">
        <v>38340.48</v>
      </c>
      <c r="K43" s="661"/>
      <c r="L43" s="661"/>
      <c r="M43" s="662"/>
      <c r="N43" s="753"/>
      <c r="O43" s="753"/>
      <c r="P43" s="753"/>
      <c r="Q43" s="1178"/>
      <c r="S43" s="266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</row>
    <row r="44" spans="2:32" s="1179" customFormat="1" ht="22.5" customHeight="1">
      <c r="B44" s="1177"/>
      <c r="C44" s="1136" t="s">
        <v>863</v>
      </c>
      <c r="D44" s="395"/>
      <c r="E44" s="750" t="s">
        <v>803</v>
      </c>
      <c r="F44" s="1235" t="s">
        <v>858</v>
      </c>
      <c r="G44" s="320">
        <v>50825.94</v>
      </c>
      <c r="H44" s="348">
        <v>39607.05</v>
      </c>
      <c r="I44" s="708">
        <v>50825.94</v>
      </c>
      <c r="J44" s="708">
        <v>39607.05</v>
      </c>
      <c r="K44" s="661"/>
      <c r="L44" s="661"/>
      <c r="M44" s="662"/>
      <c r="N44" s="753"/>
      <c r="O44" s="753"/>
      <c r="P44" s="753"/>
      <c r="Q44" s="1178"/>
      <c r="S44" s="266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2:32" s="1179" customFormat="1" ht="22.5" customHeight="1">
      <c r="B45" s="1177"/>
      <c r="C45" s="1136" t="s">
        <v>864</v>
      </c>
      <c r="D45" s="395"/>
      <c r="E45" s="750" t="s">
        <v>803</v>
      </c>
      <c r="F45" s="1235" t="s">
        <v>858</v>
      </c>
      <c r="G45" s="320">
        <v>53957.07</v>
      </c>
      <c r="H45" s="348">
        <v>53350.67</v>
      </c>
      <c r="I45" s="708">
        <v>53957.07</v>
      </c>
      <c r="J45" s="708">
        <v>53350.67</v>
      </c>
      <c r="K45" s="661"/>
      <c r="L45" s="661"/>
      <c r="M45" s="662"/>
      <c r="N45" s="753"/>
      <c r="O45" s="753"/>
      <c r="P45" s="753"/>
      <c r="Q45" s="1178"/>
      <c r="S45" s="266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</row>
    <row r="46" spans="2:32" s="1179" customFormat="1" ht="22.5" customHeight="1">
      <c r="B46" s="1177"/>
      <c r="C46" s="1136" t="s">
        <v>865</v>
      </c>
      <c r="D46" s="395"/>
      <c r="E46" s="750" t="s">
        <v>803</v>
      </c>
      <c r="F46" s="1235" t="s">
        <v>859</v>
      </c>
      <c r="G46" s="329"/>
      <c r="H46" s="349">
        <v>11441.34</v>
      </c>
      <c r="I46" s="709"/>
      <c r="J46" s="709">
        <v>11441.34</v>
      </c>
      <c r="K46" s="663"/>
      <c r="L46" s="663"/>
      <c r="M46" s="664"/>
      <c r="N46" s="753"/>
      <c r="O46" s="753"/>
      <c r="P46" s="753"/>
      <c r="Q46" s="1178"/>
      <c r="S46" s="266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</row>
    <row r="47" spans="2:32" ht="22.5" customHeight="1" thickBot="1">
      <c r="B47" s="72"/>
      <c r="C47" s="1311" t="s">
        <v>227</v>
      </c>
      <c r="D47" s="1312"/>
      <c r="E47" s="1312"/>
      <c r="F47" s="1313"/>
      <c r="G47" s="109">
        <f>SUM(G39:G46)</f>
        <v>278933.22000000003</v>
      </c>
      <c r="H47" s="109">
        <f>SUM(H39:H46)</f>
        <v>217540.34</v>
      </c>
      <c r="I47" s="109">
        <f>SUM(I39:I46)</f>
        <v>278933.22000000003</v>
      </c>
      <c r="J47" s="109">
        <f>SUM(J39:J46)</f>
        <v>217540.34</v>
      </c>
      <c r="K47" s="142"/>
      <c r="L47" s="87"/>
      <c r="M47" s="87"/>
      <c r="N47" s="87"/>
      <c r="O47" s="87"/>
      <c r="P47" s="87"/>
      <c r="Q47" s="61"/>
      <c r="S47" s="266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</row>
    <row r="48" spans="2:32" ht="22.5" customHeight="1">
      <c r="B48" s="72"/>
      <c r="C48" s="143"/>
      <c r="D48" s="143"/>
      <c r="E48" s="811"/>
      <c r="F48" s="1175" t="s">
        <v>804</v>
      </c>
      <c r="G48" s="1176">
        <f>SUMIF(E39:E46,"Cabildo Insular de Tenerife",G39:G46)</f>
        <v>0</v>
      </c>
      <c r="H48" s="1176">
        <f>SUMIF(E39:E46,"Cabildo Insular de Tenerife",H39:H46)</f>
        <v>0</v>
      </c>
      <c r="I48" s="1176">
        <f>SUMIF(E39:E46,"Cabildo Insular de Tenerife",I39:I46)</f>
        <v>0</v>
      </c>
      <c r="J48" s="1176">
        <f>SUMIF(E39:E46,"Cabildo Insular de Tenerife",J39:J46)</f>
        <v>0</v>
      </c>
      <c r="K48" s="144"/>
      <c r="L48" s="144"/>
      <c r="M48" s="146"/>
      <c r="N48" s="146"/>
      <c r="O48" s="146"/>
      <c r="P48" s="146"/>
      <c r="Q48" s="61"/>
      <c r="S48" s="266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</row>
    <row r="49" spans="2:32" ht="22.5" customHeight="1">
      <c r="B49" s="72"/>
      <c r="C49" s="143"/>
      <c r="D49" s="143"/>
      <c r="E49" s="144"/>
      <c r="F49" s="1159"/>
      <c r="G49" s="1160"/>
      <c r="H49" s="1160"/>
      <c r="I49" s="1160"/>
      <c r="J49" s="1160"/>
      <c r="K49" s="144"/>
      <c r="L49" s="144"/>
      <c r="M49" s="146"/>
      <c r="N49" s="146"/>
      <c r="O49" s="146"/>
      <c r="P49" s="146"/>
      <c r="Q49" s="61"/>
      <c r="S49" s="266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</row>
    <row r="50" spans="2:32" s="70" customFormat="1" ht="30" customHeight="1">
      <c r="B50" s="66"/>
      <c r="C50" s="48" t="s">
        <v>481</v>
      </c>
      <c r="D50" s="21"/>
      <c r="E50" s="51"/>
      <c r="F50" s="51"/>
      <c r="G50" s="51"/>
      <c r="H50" s="51"/>
      <c r="I50" s="51"/>
      <c r="J50" s="51"/>
      <c r="K50" s="51"/>
      <c r="L50" s="51"/>
      <c r="M50" s="51"/>
      <c r="N50" s="146"/>
      <c r="O50" s="146"/>
      <c r="P50" s="146"/>
      <c r="Q50" s="69"/>
      <c r="S50" s="266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</row>
    <row r="51" spans="2:32" s="70" customFormat="1" ht="30" customHeight="1">
      <c r="B51" s="66"/>
      <c r="C51" s="1322" t="s">
        <v>544</v>
      </c>
      <c r="D51" s="1323"/>
      <c r="E51" s="1328"/>
      <c r="F51" s="1329"/>
      <c r="G51" s="1318" t="s">
        <v>553</v>
      </c>
      <c r="H51" s="1319"/>
      <c r="I51" s="1318" t="s">
        <v>554</v>
      </c>
      <c r="J51" s="1319"/>
      <c r="K51" s="714"/>
      <c r="L51" s="714"/>
      <c r="M51" s="714"/>
      <c r="N51" s="146"/>
      <c r="O51" s="146"/>
      <c r="P51" s="146"/>
      <c r="Q51" s="69"/>
      <c r="S51" s="266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</row>
    <row r="52" spans="2:32" ht="22.5" customHeight="1">
      <c r="B52" s="72"/>
      <c r="C52" s="1320" t="s">
        <v>545</v>
      </c>
      <c r="D52" s="1321"/>
      <c r="E52" s="1326" t="s">
        <v>222</v>
      </c>
      <c r="F52" s="1327"/>
      <c r="G52" s="714">
        <f>ejercicio-1</f>
        <v>2019</v>
      </c>
      <c r="H52" s="714">
        <f>ejercicio</f>
        <v>2020</v>
      </c>
      <c r="I52" s="714">
        <f>ejercicio-1</f>
        <v>2019</v>
      </c>
      <c r="J52" s="714">
        <f>ejercicio</f>
        <v>2020</v>
      </c>
      <c r="K52" s="714" t="s">
        <v>224</v>
      </c>
      <c r="L52" s="714" t="s">
        <v>226</v>
      </c>
      <c r="M52" s="714" t="s">
        <v>225</v>
      </c>
      <c r="N52" s="146"/>
      <c r="O52" s="146"/>
      <c r="P52" s="146"/>
      <c r="Q52" s="61"/>
      <c r="S52" s="266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9"/>
    </row>
    <row r="53" spans="2:32" ht="22.5" customHeight="1">
      <c r="B53" s="72"/>
      <c r="C53" s="392"/>
      <c r="D53" s="393"/>
      <c r="E53" s="1324"/>
      <c r="F53" s="1325"/>
      <c r="G53" s="316"/>
      <c r="H53" s="345"/>
      <c r="I53" s="706"/>
      <c r="J53" s="706"/>
      <c r="K53" s="657"/>
      <c r="L53" s="657"/>
      <c r="M53" s="658"/>
      <c r="N53" s="146"/>
      <c r="O53" s="146"/>
      <c r="P53" s="146"/>
      <c r="Q53" s="61"/>
      <c r="S53" s="266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9"/>
    </row>
    <row r="54" spans="2:32" ht="22.5" customHeight="1">
      <c r="B54" s="72"/>
      <c r="C54" s="394"/>
      <c r="D54" s="395"/>
      <c r="E54" s="1314"/>
      <c r="F54" s="1315"/>
      <c r="G54" s="327"/>
      <c r="H54" s="347"/>
      <c r="I54" s="707"/>
      <c r="J54" s="707"/>
      <c r="K54" s="659"/>
      <c r="L54" s="659"/>
      <c r="M54" s="660"/>
      <c r="N54" s="146"/>
      <c r="O54" s="146"/>
      <c r="P54" s="146"/>
      <c r="Q54" s="61"/>
      <c r="S54" s="266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9"/>
    </row>
    <row r="55" spans="2:32" ht="22.5" customHeight="1">
      <c r="B55" s="72"/>
      <c r="C55" s="394"/>
      <c r="D55" s="395"/>
      <c r="E55" s="1330"/>
      <c r="F55" s="1331"/>
      <c r="G55" s="327"/>
      <c r="H55" s="347"/>
      <c r="I55" s="707"/>
      <c r="J55" s="707"/>
      <c r="K55" s="659"/>
      <c r="L55" s="659"/>
      <c r="M55" s="660"/>
      <c r="N55" s="753"/>
      <c r="O55" s="753"/>
      <c r="P55" s="753"/>
      <c r="Q55" s="61"/>
      <c r="S55" s="266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9"/>
    </row>
    <row r="56" spans="2:32" ht="22.5" customHeight="1">
      <c r="B56" s="72"/>
      <c r="C56" s="394"/>
      <c r="D56" s="395"/>
      <c r="E56" s="1330"/>
      <c r="F56" s="1331"/>
      <c r="G56" s="327"/>
      <c r="H56" s="347"/>
      <c r="I56" s="707"/>
      <c r="J56" s="707"/>
      <c r="K56" s="659"/>
      <c r="L56" s="659"/>
      <c r="M56" s="660"/>
      <c r="N56" s="753"/>
      <c r="O56" s="753"/>
      <c r="P56" s="753"/>
      <c r="Q56" s="61"/>
      <c r="S56" s="266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9"/>
    </row>
    <row r="57" spans="2:32" ht="22.5" customHeight="1">
      <c r="B57" s="72"/>
      <c r="C57" s="394"/>
      <c r="D57" s="395"/>
      <c r="E57" s="1330"/>
      <c r="F57" s="1331"/>
      <c r="G57" s="320"/>
      <c r="H57" s="348"/>
      <c r="I57" s="708"/>
      <c r="J57" s="708"/>
      <c r="K57" s="661"/>
      <c r="L57" s="661"/>
      <c r="M57" s="662"/>
      <c r="N57" s="753"/>
      <c r="O57" s="753"/>
      <c r="P57" s="753"/>
      <c r="Q57" s="61"/>
      <c r="S57" s="266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9"/>
    </row>
    <row r="58" spans="2:32" ht="22.5" customHeight="1">
      <c r="B58" s="72"/>
      <c r="C58" s="394"/>
      <c r="D58" s="395"/>
      <c r="E58" s="1330"/>
      <c r="F58" s="1331"/>
      <c r="G58" s="320"/>
      <c r="H58" s="348"/>
      <c r="I58" s="708"/>
      <c r="J58" s="708"/>
      <c r="K58" s="661"/>
      <c r="L58" s="661"/>
      <c r="M58" s="662"/>
      <c r="N58" s="753"/>
      <c r="O58" s="753"/>
      <c r="P58" s="753"/>
      <c r="Q58" s="61"/>
      <c r="S58" s="266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9"/>
    </row>
    <row r="59" spans="2:32" ht="22.5" customHeight="1">
      <c r="B59" s="72"/>
      <c r="C59" s="394"/>
      <c r="D59" s="395"/>
      <c r="E59" s="1314"/>
      <c r="F59" s="1315"/>
      <c r="G59" s="320"/>
      <c r="H59" s="348"/>
      <c r="I59" s="708"/>
      <c r="J59" s="708"/>
      <c r="K59" s="661"/>
      <c r="L59" s="661"/>
      <c r="M59" s="662"/>
      <c r="N59" s="753"/>
      <c r="O59" s="753"/>
      <c r="P59" s="753"/>
      <c r="Q59" s="61"/>
      <c r="S59" s="266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9"/>
    </row>
    <row r="60" spans="2:32" ht="22.5" customHeight="1">
      <c r="B60" s="72"/>
      <c r="C60" s="394"/>
      <c r="D60" s="395"/>
      <c r="E60" s="1314"/>
      <c r="F60" s="1315"/>
      <c r="G60" s="329"/>
      <c r="H60" s="349"/>
      <c r="I60" s="709"/>
      <c r="J60" s="709"/>
      <c r="K60" s="663"/>
      <c r="L60" s="663"/>
      <c r="M60" s="664"/>
      <c r="N60" s="753"/>
      <c r="O60" s="753"/>
      <c r="P60" s="753"/>
      <c r="Q60" s="61"/>
      <c r="S60" s="266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9"/>
    </row>
    <row r="61" spans="2:32" ht="22.5" customHeight="1">
      <c r="B61" s="72"/>
      <c r="C61" s="394"/>
      <c r="D61" s="395"/>
      <c r="E61" s="1314"/>
      <c r="F61" s="1315"/>
      <c r="G61" s="329"/>
      <c r="H61" s="349"/>
      <c r="I61" s="709"/>
      <c r="J61" s="709"/>
      <c r="K61" s="663"/>
      <c r="L61" s="663"/>
      <c r="M61" s="664"/>
      <c r="N61" s="753"/>
      <c r="O61" s="753"/>
      <c r="P61" s="753"/>
      <c r="Q61" s="61"/>
      <c r="S61" s="266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9"/>
    </row>
    <row r="62" spans="2:32" ht="22.5" customHeight="1">
      <c r="B62" s="72"/>
      <c r="C62" s="396"/>
      <c r="D62" s="397"/>
      <c r="E62" s="1316"/>
      <c r="F62" s="1317"/>
      <c r="G62" s="324"/>
      <c r="H62" s="350"/>
      <c r="I62" s="710"/>
      <c r="J62" s="710"/>
      <c r="K62" s="665"/>
      <c r="L62" s="665"/>
      <c r="M62" s="666"/>
      <c r="N62" s="753"/>
      <c r="O62" s="753"/>
      <c r="P62" s="753"/>
      <c r="Q62" s="61"/>
      <c r="S62" s="266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9"/>
    </row>
    <row r="63" spans="2:32" ht="22.5" customHeight="1" thickBot="1">
      <c r="B63" s="72"/>
      <c r="C63" s="1311" t="s">
        <v>227</v>
      </c>
      <c r="D63" s="1312"/>
      <c r="E63" s="1312"/>
      <c r="F63" s="1313"/>
      <c r="G63" s="109">
        <f>SUM(G53:G62)</f>
        <v>0</v>
      </c>
      <c r="H63" s="109">
        <f>SUM(H53:H62)</f>
        <v>0</v>
      </c>
      <c r="I63" s="109">
        <f>SUM(I53:I62)</f>
        <v>0</v>
      </c>
      <c r="J63" s="109">
        <f>SUM(J53:J62)</f>
        <v>0</v>
      </c>
      <c r="K63" s="142"/>
      <c r="L63" s="87"/>
      <c r="M63" s="87"/>
      <c r="N63" s="87"/>
      <c r="O63" s="87"/>
      <c r="P63" s="87"/>
      <c r="Q63" s="61"/>
      <c r="S63" s="266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9"/>
    </row>
    <row r="64" spans="2:32" ht="22.5" customHeight="1">
      <c r="B64" s="72"/>
      <c r="C64" s="143"/>
      <c r="D64" s="143"/>
      <c r="E64" s="144"/>
      <c r="F64" s="144"/>
      <c r="G64" s="145"/>
      <c r="H64" s="145"/>
      <c r="I64" s="145"/>
      <c r="J64" s="145"/>
      <c r="K64" s="144"/>
      <c r="L64" s="144"/>
      <c r="M64" s="146"/>
      <c r="N64" s="146"/>
      <c r="O64" s="146"/>
      <c r="P64" s="146"/>
      <c r="Q64" s="61"/>
      <c r="S64" s="266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</row>
    <row r="65" spans="2:32" s="70" customFormat="1" ht="30" customHeight="1">
      <c r="B65" s="66"/>
      <c r="C65" s="48" t="s">
        <v>567</v>
      </c>
      <c r="D65" s="2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S65" s="266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9"/>
    </row>
    <row r="66" spans="2:32" ht="22.5" customHeight="1">
      <c r="B66" s="72"/>
      <c r="C66" s="1295" t="s">
        <v>544</v>
      </c>
      <c r="D66" s="1297"/>
      <c r="E66" s="1318" t="s">
        <v>222</v>
      </c>
      <c r="F66" s="1319"/>
      <c r="G66" s="714">
        <f>ejercicio-1</f>
        <v>2019</v>
      </c>
      <c r="H66" s="714">
        <f>ejercicio</f>
        <v>2020</v>
      </c>
      <c r="I66" s="714" t="s">
        <v>224</v>
      </c>
      <c r="J66" s="714" t="s">
        <v>226</v>
      </c>
      <c r="K66" s="714" t="s">
        <v>225</v>
      </c>
      <c r="L66" s="52"/>
      <c r="M66" s="52"/>
      <c r="N66" s="52"/>
      <c r="O66" s="52"/>
      <c r="P66" s="52"/>
      <c r="Q66" s="61"/>
      <c r="S66" s="266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</row>
    <row r="67" spans="2:32" ht="22.5" customHeight="1">
      <c r="B67" s="72"/>
      <c r="C67" s="392"/>
      <c r="D67" s="393"/>
      <c r="E67" s="1314"/>
      <c r="F67" s="1315"/>
      <c r="G67" s="316"/>
      <c r="H67" s="345"/>
      <c r="I67" s="657"/>
      <c r="J67" s="657"/>
      <c r="K67" s="658"/>
      <c r="L67" s="52"/>
      <c r="M67" s="52"/>
      <c r="N67" s="52"/>
      <c r="O67" s="52"/>
      <c r="P67" s="52"/>
      <c r="Q67" s="61"/>
      <c r="S67" s="266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</row>
    <row r="68" spans="2:32" ht="22.5" customHeight="1">
      <c r="B68" s="72"/>
      <c r="C68" s="394"/>
      <c r="D68" s="395"/>
      <c r="E68" s="1314"/>
      <c r="F68" s="1315"/>
      <c r="G68" s="327"/>
      <c r="H68" s="347"/>
      <c r="I68" s="659"/>
      <c r="J68" s="659"/>
      <c r="K68" s="660"/>
      <c r="L68" s="52"/>
      <c r="M68" s="52"/>
      <c r="N68" s="52"/>
      <c r="O68" s="52"/>
      <c r="P68" s="52"/>
      <c r="Q68" s="61"/>
      <c r="S68" s="266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9"/>
    </row>
    <row r="69" spans="2:32" ht="22.5" customHeight="1">
      <c r="B69" s="72"/>
      <c r="C69" s="394"/>
      <c r="D69" s="395"/>
      <c r="E69" s="1314"/>
      <c r="F69" s="1315"/>
      <c r="G69" s="327"/>
      <c r="H69" s="347"/>
      <c r="I69" s="659"/>
      <c r="J69" s="659"/>
      <c r="K69" s="660"/>
      <c r="L69" s="52"/>
      <c r="M69" s="52"/>
      <c r="N69" s="52"/>
      <c r="O69" s="52"/>
      <c r="P69" s="52"/>
      <c r="Q69" s="61"/>
      <c r="S69" s="266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</row>
    <row r="70" spans="2:32" ht="22.5" customHeight="1">
      <c r="B70" s="72"/>
      <c r="C70" s="394"/>
      <c r="D70" s="395"/>
      <c r="E70" s="1314"/>
      <c r="F70" s="1315"/>
      <c r="G70" s="327"/>
      <c r="H70" s="347"/>
      <c r="I70" s="659"/>
      <c r="J70" s="659"/>
      <c r="K70" s="660"/>
      <c r="L70" s="52"/>
      <c r="M70" s="52"/>
      <c r="N70" s="52"/>
      <c r="O70" s="52"/>
      <c r="P70" s="52"/>
      <c r="Q70" s="61"/>
      <c r="S70" s="266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</row>
    <row r="71" spans="2:32" ht="22.5" customHeight="1">
      <c r="B71" s="72"/>
      <c r="C71" s="394"/>
      <c r="D71" s="395"/>
      <c r="E71" s="1314"/>
      <c r="F71" s="1315"/>
      <c r="G71" s="320"/>
      <c r="H71" s="348"/>
      <c r="I71" s="661"/>
      <c r="J71" s="661"/>
      <c r="K71" s="662"/>
      <c r="L71" s="52"/>
      <c r="M71" s="52"/>
      <c r="N71" s="52"/>
      <c r="O71" s="52"/>
      <c r="P71" s="52"/>
      <c r="Q71" s="61"/>
      <c r="S71" s="266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9"/>
    </row>
    <row r="72" spans="2:32" ht="22.5" customHeight="1">
      <c r="B72" s="72"/>
      <c r="C72" s="394"/>
      <c r="D72" s="395"/>
      <c r="E72" s="1314"/>
      <c r="F72" s="1315"/>
      <c r="G72" s="320"/>
      <c r="H72" s="348"/>
      <c r="I72" s="661"/>
      <c r="J72" s="661"/>
      <c r="K72" s="662"/>
      <c r="L72" s="52"/>
      <c r="M72" s="52"/>
      <c r="N72" s="52"/>
      <c r="O72" s="52"/>
      <c r="P72" s="52"/>
      <c r="Q72" s="61"/>
      <c r="S72" s="266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</row>
    <row r="73" spans="2:32" ht="22.5" customHeight="1">
      <c r="B73" s="72"/>
      <c r="C73" s="394"/>
      <c r="D73" s="395"/>
      <c r="E73" s="1314"/>
      <c r="F73" s="1315"/>
      <c r="G73" s="320"/>
      <c r="H73" s="348"/>
      <c r="I73" s="661"/>
      <c r="J73" s="661"/>
      <c r="K73" s="662"/>
      <c r="L73" s="52"/>
      <c r="M73" s="52"/>
      <c r="N73" s="52"/>
      <c r="O73" s="52"/>
      <c r="P73" s="52"/>
      <c r="Q73" s="61"/>
      <c r="S73" s="266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</row>
    <row r="74" spans="2:32" ht="22.5" customHeight="1">
      <c r="B74" s="72"/>
      <c r="C74" s="394"/>
      <c r="D74" s="395"/>
      <c r="E74" s="1314"/>
      <c r="F74" s="1315"/>
      <c r="G74" s="329"/>
      <c r="H74" s="349"/>
      <c r="I74" s="663"/>
      <c r="J74" s="663"/>
      <c r="K74" s="664"/>
      <c r="L74" s="52"/>
      <c r="M74" s="52"/>
      <c r="N74" s="52"/>
      <c r="O74" s="52"/>
      <c r="P74" s="52"/>
      <c r="Q74" s="61"/>
      <c r="S74" s="266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</row>
    <row r="75" spans="2:32" ht="22.5" customHeight="1">
      <c r="B75" s="72"/>
      <c r="C75" s="394"/>
      <c r="D75" s="395"/>
      <c r="E75" s="1314"/>
      <c r="F75" s="1315"/>
      <c r="G75" s="329"/>
      <c r="H75" s="349"/>
      <c r="I75" s="663"/>
      <c r="J75" s="663"/>
      <c r="K75" s="664"/>
      <c r="L75" s="52"/>
      <c r="M75" s="52"/>
      <c r="N75" s="52"/>
      <c r="O75" s="52"/>
      <c r="P75" s="52"/>
      <c r="Q75" s="61"/>
      <c r="S75" s="266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9"/>
    </row>
    <row r="76" spans="2:32" ht="22.5" customHeight="1">
      <c r="B76" s="72"/>
      <c r="C76" s="396"/>
      <c r="D76" s="397"/>
      <c r="E76" s="1314"/>
      <c r="F76" s="1315"/>
      <c r="G76" s="324"/>
      <c r="H76" s="350"/>
      <c r="I76" s="665"/>
      <c r="J76" s="665"/>
      <c r="K76" s="666"/>
      <c r="L76" s="52"/>
      <c r="M76" s="52"/>
      <c r="N76" s="52"/>
      <c r="O76" s="52"/>
      <c r="P76" s="52"/>
      <c r="Q76" s="61"/>
      <c r="S76" s="266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</row>
    <row r="77" spans="2:32" ht="22.5" customHeight="1" thickBot="1">
      <c r="B77" s="72"/>
      <c r="C77" s="1311" t="s">
        <v>568</v>
      </c>
      <c r="D77" s="1312"/>
      <c r="E77" s="1312"/>
      <c r="F77" s="1313"/>
      <c r="G77" s="109">
        <f>SUM(G67:G76)</f>
        <v>0</v>
      </c>
      <c r="H77" s="109">
        <f>SUM(H67:H76)</f>
        <v>0</v>
      </c>
      <c r="I77" s="51"/>
      <c r="J77" s="51"/>
      <c r="K77" s="104"/>
      <c r="L77" s="87"/>
      <c r="M77" s="87"/>
      <c r="N77" s="87"/>
      <c r="O77" s="87"/>
      <c r="P77" s="87"/>
      <c r="Q77" s="61"/>
      <c r="S77" s="266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9"/>
    </row>
    <row r="78" spans="2:32" ht="22.5" customHeight="1">
      <c r="B78" s="72"/>
      <c r="C78" s="143"/>
      <c r="D78" s="143"/>
      <c r="E78" s="144"/>
      <c r="F78" s="144"/>
      <c r="G78" s="145"/>
      <c r="H78" s="145"/>
      <c r="I78" s="145"/>
      <c r="J78" s="145"/>
      <c r="K78" s="145"/>
      <c r="L78" s="51"/>
      <c r="M78" s="51"/>
      <c r="N78" s="104"/>
      <c r="O78" s="144"/>
      <c r="P78" s="146"/>
      <c r="Q78" s="61"/>
      <c r="S78" s="266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</row>
    <row r="79" spans="2:32" ht="22.5" customHeight="1">
      <c r="B79" s="72"/>
      <c r="C79" s="105" t="s">
        <v>547</v>
      </c>
      <c r="D79" s="103"/>
      <c r="E79" s="104"/>
      <c r="F79" s="104"/>
      <c r="G79" s="104"/>
      <c r="H79" s="104"/>
      <c r="I79" s="104"/>
      <c r="J79" s="104"/>
      <c r="K79" s="104"/>
      <c r="L79" s="51"/>
      <c r="M79" s="51"/>
      <c r="N79" s="104"/>
      <c r="O79" s="104"/>
      <c r="P79" s="51"/>
      <c r="Q79" s="61"/>
      <c r="S79" s="266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</row>
    <row r="80" spans="2:32" ht="18">
      <c r="B80" s="72"/>
      <c r="C80" s="700"/>
      <c r="D80" s="700"/>
      <c r="E80" s="701"/>
      <c r="F80" s="701"/>
      <c r="G80" s="701"/>
      <c r="H80" s="701"/>
      <c r="I80" s="701"/>
      <c r="J80" s="701"/>
      <c r="K80" s="701"/>
      <c r="L80" s="701"/>
      <c r="M80" s="701"/>
      <c r="N80" s="701"/>
      <c r="O80" s="701"/>
      <c r="P80" s="702"/>
      <c r="Q80" s="61"/>
      <c r="S80" s="266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9"/>
    </row>
    <row r="81" spans="2:32" ht="18">
      <c r="B81" s="72"/>
      <c r="C81" s="703"/>
      <c r="D81" s="703"/>
      <c r="E81" s="704"/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5"/>
      <c r="Q81" s="61"/>
      <c r="S81" s="266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9"/>
    </row>
    <row r="82" spans="2:32" ht="18">
      <c r="B82" s="72"/>
      <c r="C82" s="703"/>
      <c r="D82" s="703"/>
      <c r="E82" s="704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5"/>
      <c r="Q82" s="61"/>
      <c r="S82" s="266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9"/>
    </row>
    <row r="83" spans="2:32" ht="18">
      <c r="B83" s="72"/>
      <c r="C83" s="703"/>
      <c r="D83" s="703"/>
      <c r="E83" s="704"/>
      <c r="F83" s="704"/>
      <c r="G83" s="704"/>
      <c r="H83" s="704"/>
      <c r="I83" s="704"/>
      <c r="J83" s="704"/>
      <c r="K83" s="704"/>
      <c r="L83" s="704"/>
      <c r="M83" s="704"/>
      <c r="N83" s="704"/>
      <c r="O83" s="704"/>
      <c r="P83" s="705"/>
      <c r="Q83" s="61"/>
      <c r="S83" s="266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9"/>
    </row>
    <row r="84" spans="2:32" ht="18">
      <c r="B84" s="72"/>
      <c r="C84" s="703"/>
      <c r="D84" s="703"/>
      <c r="E84" s="704"/>
      <c r="F84" s="704"/>
      <c r="G84" s="704"/>
      <c r="H84" s="704"/>
      <c r="I84" s="704"/>
      <c r="J84" s="704"/>
      <c r="K84" s="704"/>
      <c r="L84" s="704"/>
      <c r="M84" s="704"/>
      <c r="N84" s="704"/>
      <c r="O84" s="704"/>
      <c r="P84" s="705"/>
      <c r="Q84" s="61"/>
      <c r="S84" s="266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9"/>
    </row>
    <row r="85" spans="2:32" ht="18">
      <c r="B85" s="72"/>
      <c r="C85" s="703"/>
      <c r="D85" s="703"/>
      <c r="E85" s="704"/>
      <c r="F85" s="704"/>
      <c r="G85" s="704"/>
      <c r="H85" s="704"/>
      <c r="I85" s="704"/>
      <c r="J85" s="704"/>
      <c r="K85" s="704"/>
      <c r="L85" s="704"/>
      <c r="M85" s="704"/>
      <c r="N85" s="704"/>
      <c r="O85" s="704"/>
      <c r="P85" s="705"/>
      <c r="Q85" s="61"/>
      <c r="S85" s="266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9"/>
    </row>
    <row r="86" spans="2:32" ht="18">
      <c r="B86" s="72"/>
      <c r="C86" s="703"/>
      <c r="D86" s="703"/>
      <c r="E86" s="704"/>
      <c r="F86" s="704"/>
      <c r="G86" s="704"/>
      <c r="H86" s="704"/>
      <c r="I86" s="704"/>
      <c r="J86" s="704"/>
      <c r="K86" s="704"/>
      <c r="L86" s="704"/>
      <c r="M86" s="704"/>
      <c r="N86" s="704"/>
      <c r="O86" s="704"/>
      <c r="P86" s="705"/>
      <c r="Q86" s="61"/>
      <c r="S86" s="266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9"/>
    </row>
    <row r="87" spans="2:32" ht="18">
      <c r="B87" s="72"/>
      <c r="C87" s="703"/>
      <c r="D87" s="703"/>
      <c r="E87" s="704"/>
      <c r="F87" s="704"/>
      <c r="G87" s="704"/>
      <c r="H87" s="704"/>
      <c r="I87" s="704"/>
      <c r="J87" s="704"/>
      <c r="K87" s="704"/>
      <c r="L87" s="704"/>
      <c r="M87" s="704"/>
      <c r="N87" s="704"/>
      <c r="O87" s="704"/>
      <c r="P87" s="705"/>
      <c r="Q87" s="61"/>
      <c r="S87" s="266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9"/>
    </row>
    <row r="88" spans="2:32" ht="18">
      <c r="B88" s="72"/>
      <c r="C88" s="703"/>
      <c r="D88" s="703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5"/>
      <c r="Q88" s="61"/>
      <c r="S88" s="266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9"/>
    </row>
    <row r="89" spans="2:32" ht="18">
      <c r="B89" s="72"/>
      <c r="C89" s="703"/>
      <c r="D89" s="703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5"/>
      <c r="Q89" s="61"/>
      <c r="S89" s="266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9"/>
    </row>
    <row r="90" spans="2:32" ht="18">
      <c r="B90" s="72"/>
      <c r="C90" s="726" t="s">
        <v>548</v>
      </c>
      <c r="D90" s="723"/>
      <c r="E90" s="724"/>
      <c r="F90" s="724"/>
      <c r="G90" s="724"/>
      <c r="H90" s="724"/>
      <c r="I90" s="724"/>
      <c r="J90" s="724"/>
      <c r="K90" s="724"/>
      <c r="L90" s="724"/>
      <c r="M90" s="724"/>
      <c r="N90" s="724"/>
      <c r="O90" s="724"/>
      <c r="P90" s="725"/>
      <c r="Q90" s="61"/>
      <c r="S90" s="266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9"/>
    </row>
    <row r="91" spans="2:32" ht="18">
      <c r="B91" s="72"/>
      <c r="C91" s="727" t="s">
        <v>560</v>
      </c>
      <c r="D91" s="723"/>
      <c r="E91" s="724"/>
      <c r="F91" s="724"/>
      <c r="G91" s="724"/>
      <c r="H91" s="724"/>
      <c r="I91" s="724"/>
      <c r="J91" s="724"/>
      <c r="K91" s="724"/>
      <c r="L91" s="724"/>
      <c r="M91" s="724"/>
      <c r="N91" s="724"/>
      <c r="O91" s="724"/>
      <c r="P91" s="725"/>
      <c r="Q91" s="61"/>
      <c r="S91" s="266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9"/>
    </row>
    <row r="92" spans="2:32" ht="18">
      <c r="B92" s="72"/>
      <c r="C92" s="727" t="s">
        <v>558</v>
      </c>
      <c r="D92" s="723"/>
      <c r="E92" s="724"/>
      <c r="F92" s="724"/>
      <c r="G92" s="728">
        <f>ejercicio-1</f>
        <v>2019</v>
      </c>
      <c r="H92" s="724" t="s">
        <v>559</v>
      </c>
      <c r="I92" s="724"/>
      <c r="J92" s="724"/>
      <c r="K92" s="728">
        <f>ejercicio</f>
        <v>2020</v>
      </c>
      <c r="L92" s="724"/>
      <c r="M92" s="724"/>
      <c r="O92" s="724"/>
      <c r="P92" s="725"/>
      <c r="Q92" s="61"/>
      <c r="S92" s="266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9"/>
    </row>
    <row r="93" spans="2:32" ht="18">
      <c r="B93" s="72"/>
      <c r="C93" s="727" t="s">
        <v>562</v>
      </c>
      <c r="D93" s="723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5"/>
      <c r="Q93" s="61"/>
      <c r="S93" s="266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9"/>
    </row>
    <row r="94" spans="2:32" ht="18">
      <c r="B94" s="72"/>
      <c r="C94" s="723" t="s">
        <v>561</v>
      </c>
      <c r="D94" s="723"/>
      <c r="E94" s="724"/>
      <c r="F94" s="724"/>
      <c r="G94" s="724"/>
      <c r="H94" s="724"/>
      <c r="I94" s="724"/>
      <c r="J94" s="724"/>
      <c r="K94" s="724"/>
      <c r="L94" s="724"/>
      <c r="M94" s="724"/>
      <c r="N94" s="724"/>
      <c r="O94" s="724"/>
      <c r="P94" s="725"/>
      <c r="Q94" s="61"/>
      <c r="S94" s="266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</row>
    <row r="95" spans="2:32" ht="18">
      <c r="B95" s="72"/>
      <c r="C95" s="727" t="s">
        <v>563</v>
      </c>
      <c r="D95" s="723"/>
      <c r="E95" s="724"/>
      <c r="F95" s="724"/>
      <c r="G95" s="724"/>
      <c r="H95" s="724"/>
      <c r="I95" s="724"/>
      <c r="J95" s="724"/>
      <c r="K95" s="724"/>
      <c r="L95" s="724"/>
      <c r="M95" s="724"/>
      <c r="N95" s="724"/>
      <c r="O95" s="724"/>
      <c r="P95" s="725"/>
      <c r="Q95" s="61"/>
      <c r="S95" s="266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9"/>
    </row>
    <row r="96" spans="2:32" ht="18">
      <c r="B96" s="72"/>
      <c r="C96" s="723" t="s">
        <v>549</v>
      </c>
      <c r="D96" s="723"/>
      <c r="E96" s="724"/>
      <c r="F96" s="724"/>
      <c r="G96" s="724"/>
      <c r="H96" s="724"/>
      <c r="I96" s="724"/>
      <c r="J96" s="724"/>
      <c r="K96" s="724"/>
      <c r="L96" s="724"/>
      <c r="M96" s="724"/>
      <c r="N96" s="724"/>
      <c r="O96" s="724"/>
      <c r="P96" s="725"/>
      <c r="Q96" s="61"/>
      <c r="S96" s="266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9"/>
    </row>
    <row r="97" spans="2:32" ht="18">
      <c r="B97" s="72"/>
      <c r="C97" s="723" t="s">
        <v>569</v>
      </c>
      <c r="D97" s="723"/>
      <c r="E97" s="724"/>
      <c r="F97" s="724"/>
      <c r="G97" s="724"/>
      <c r="H97" s="724"/>
      <c r="I97" s="724"/>
      <c r="J97" s="724"/>
      <c r="K97" s="724"/>
      <c r="L97" s="724"/>
      <c r="M97" s="724"/>
      <c r="N97" s="724"/>
      <c r="O97" s="724"/>
      <c r="P97" s="725"/>
      <c r="Q97" s="61"/>
      <c r="S97" s="266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</row>
    <row r="98" spans="2:32" ht="18">
      <c r="B98" s="72"/>
      <c r="C98" s="723" t="s">
        <v>550</v>
      </c>
      <c r="D98" s="723"/>
      <c r="E98" s="724"/>
      <c r="F98" s="724"/>
      <c r="G98" s="724"/>
      <c r="H98" s="724"/>
      <c r="I98" s="724"/>
      <c r="J98" s="724"/>
      <c r="K98" s="724"/>
      <c r="L98" s="724"/>
      <c r="M98" s="724"/>
      <c r="N98" s="724"/>
      <c r="O98" s="724"/>
      <c r="P98" s="725"/>
      <c r="Q98" s="61"/>
      <c r="S98" s="266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</row>
    <row r="99" spans="2:32" ht="18">
      <c r="B99" s="72"/>
      <c r="C99" s="727" t="s">
        <v>564</v>
      </c>
      <c r="D99" s="723"/>
      <c r="E99" s="724"/>
      <c r="F99" s="724"/>
      <c r="G99" s="724"/>
      <c r="H99" s="724"/>
      <c r="I99" s="724"/>
      <c r="J99" s="724"/>
      <c r="K99" s="724"/>
      <c r="L99" s="724"/>
      <c r="M99" s="724"/>
      <c r="N99" s="724"/>
      <c r="O99" s="724"/>
      <c r="P99" s="725"/>
      <c r="Q99" s="61"/>
      <c r="S99" s="266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9"/>
    </row>
    <row r="100" spans="2:32" ht="18">
      <c r="B100" s="72"/>
      <c r="C100" s="727" t="s">
        <v>571</v>
      </c>
      <c r="D100" s="723"/>
      <c r="E100" s="724"/>
      <c r="F100" s="724"/>
      <c r="G100" s="724"/>
      <c r="H100" s="724"/>
      <c r="I100" s="724"/>
      <c r="J100" s="724"/>
      <c r="K100" s="724"/>
      <c r="L100" s="724"/>
      <c r="M100" s="724"/>
      <c r="N100" s="724"/>
      <c r="O100" s="724"/>
      <c r="P100" s="725"/>
      <c r="Q100" s="61"/>
      <c r="S100" s="266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</row>
    <row r="101" spans="2:32" ht="18">
      <c r="B101" s="72"/>
      <c r="C101" s="723" t="s">
        <v>555</v>
      </c>
      <c r="D101" s="723"/>
      <c r="E101" s="724"/>
      <c r="F101" s="724"/>
      <c r="G101" s="724"/>
      <c r="H101" s="724"/>
      <c r="I101" s="724"/>
      <c r="J101" s="724"/>
      <c r="K101" s="724"/>
      <c r="L101" s="724"/>
      <c r="M101" s="724"/>
      <c r="N101" s="724"/>
      <c r="O101" s="724"/>
      <c r="P101" s="725"/>
      <c r="Q101" s="61"/>
      <c r="S101" s="266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9"/>
    </row>
    <row r="102" spans="2:32" ht="18">
      <c r="B102" s="72"/>
      <c r="C102" s="727" t="s">
        <v>565</v>
      </c>
      <c r="D102" s="723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5"/>
      <c r="Q102" s="61"/>
      <c r="S102" s="266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9"/>
    </row>
    <row r="103" spans="2:32" s="735" customFormat="1" ht="18">
      <c r="B103" s="729"/>
      <c r="C103" s="730" t="s">
        <v>570</v>
      </c>
      <c r="D103" s="731"/>
      <c r="E103" s="732"/>
      <c r="F103" s="732"/>
      <c r="G103" s="732"/>
      <c r="H103" s="732"/>
      <c r="I103" s="732"/>
      <c r="J103" s="732"/>
      <c r="K103" s="732"/>
      <c r="L103" s="732"/>
      <c r="M103" s="732"/>
      <c r="N103" s="732"/>
      <c r="O103" s="732"/>
      <c r="P103" s="733"/>
      <c r="Q103" s="734"/>
      <c r="S103" s="266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9"/>
    </row>
    <row r="104" spans="2:32" ht="18">
      <c r="B104" s="72"/>
      <c r="C104" s="723" t="s">
        <v>556</v>
      </c>
      <c r="D104" s="723"/>
      <c r="E104" s="724"/>
      <c r="F104" s="724"/>
      <c r="G104" s="724"/>
      <c r="H104" s="724"/>
      <c r="I104" s="724"/>
      <c r="J104" s="724"/>
      <c r="K104" s="724"/>
      <c r="L104" s="724"/>
      <c r="M104" s="724"/>
      <c r="N104" s="724"/>
      <c r="O104" s="724"/>
      <c r="P104" s="725"/>
      <c r="Q104" s="61"/>
      <c r="S104" s="266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9"/>
    </row>
    <row r="105" spans="2:32" ht="18">
      <c r="B105" s="72"/>
      <c r="C105" s="727" t="s">
        <v>566</v>
      </c>
      <c r="D105" s="723"/>
      <c r="E105" s="724"/>
      <c r="F105" s="724"/>
      <c r="G105" s="724"/>
      <c r="H105" s="724"/>
      <c r="I105" s="724"/>
      <c r="J105" s="724"/>
      <c r="K105" s="724"/>
      <c r="L105" s="724"/>
      <c r="M105" s="724"/>
      <c r="N105" s="724"/>
      <c r="O105" s="724"/>
      <c r="P105" s="725"/>
      <c r="Q105" s="61"/>
      <c r="S105" s="266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9"/>
    </row>
    <row r="106" spans="2:32" ht="18">
      <c r="B106" s="72"/>
      <c r="C106" s="723" t="s">
        <v>557</v>
      </c>
      <c r="D106" s="723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5"/>
      <c r="Q106" s="61"/>
      <c r="S106" s="266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9"/>
    </row>
    <row r="107" spans="2:32" ht="22.5" customHeight="1" thickBot="1">
      <c r="B107" s="76"/>
      <c r="C107" s="1285"/>
      <c r="D107" s="1285"/>
      <c r="E107" s="1285"/>
      <c r="F107" s="1285"/>
      <c r="G107" s="1285"/>
      <c r="H107" s="746"/>
      <c r="I107" s="746"/>
      <c r="J107" s="746"/>
      <c r="K107" s="746"/>
      <c r="L107" s="746"/>
      <c r="M107" s="746"/>
      <c r="N107" s="746"/>
      <c r="O107" s="746"/>
      <c r="P107" s="77"/>
      <c r="Q107" s="78"/>
      <c r="S107" s="282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4"/>
    </row>
    <row r="108" spans="3:18" ht="22.5" customHeight="1"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R108" s="52" t="s">
        <v>660</v>
      </c>
    </row>
    <row r="109" spans="3:16" ht="12.75">
      <c r="C109" s="79" t="s">
        <v>68</v>
      </c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50" t="s">
        <v>50</v>
      </c>
    </row>
    <row r="110" spans="3:16" ht="12.75">
      <c r="C110" s="80" t="s">
        <v>69</v>
      </c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3:16" ht="12.75">
      <c r="C111" s="80" t="s">
        <v>70</v>
      </c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3:16" ht="12.75">
      <c r="C112" s="80" t="s">
        <v>71</v>
      </c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3:16" ht="12.75">
      <c r="C113" s="80" t="s">
        <v>72</v>
      </c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3:16" ht="22.5" customHeight="1"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3:16" ht="22.5" customHeight="1" hidden="1">
      <c r="C115" s="1158" t="s">
        <v>802</v>
      </c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3:16" ht="22.5" customHeight="1" hidden="1">
      <c r="C116" s="52" t="s">
        <v>68</v>
      </c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3:16" ht="22.5" customHeight="1" hidden="1">
      <c r="C117" s="52" t="s">
        <v>803</v>
      </c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7:16" ht="22.5" customHeight="1"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C63:F63"/>
    <mergeCell ref="E66:F66"/>
    <mergeCell ref="C66:D66"/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</mergeCells>
  <dataValidations count="1">
    <dataValidation type="list" allowBlank="1" showInputMessage="1" showErrorMessage="1" sqref="E39:E46">
      <formula1>$C$116:$C$117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110" zoomScaleNormal="110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446" bestFit="1" customWidth="1"/>
    <col min="2" max="2" width="3.21484375" style="446" customWidth="1"/>
    <col min="3" max="3" width="13.5546875" style="446" customWidth="1"/>
    <col min="4" max="4" width="26.5546875" style="446" customWidth="1"/>
    <col min="5" max="6" width="13.4453125" style="448" customWidth="1"/>
    <col min="7" max="7" width="19.99609375" style="448" customWidth="1"/>
    <col min="8" max="8" width="13.4453125" style="448" customWidth="1"/>
    <col min="9" max="9" width="11.21484375" style="448" customWidth="1"/>
    <col min="10" max="10" width="15.99609375" style="448" customWidth="1"/>
    <col min="11" max="12" width="15.77734375" style="448" customWidth="1"/>
    <col min="13" max="13" width="16.5546875" style="448" customWidth="1"/>
    <col min="14" max="14" width="16.99609375" style="448" customWidth="1"/>
    <col min="15" max="19" width="15.77734375" style="448" customWidth="1"/>
    <col min="20" max="20" width="3.21484375" style="446" customWidth="1"/>
    <col min="21" max="21" width="10.77734375" style="446" customWidth="1"/>
    <col min="22" max="22" width="11.21484375" style="446" bestFit="1" customWidth="1"/>
    <col min="23" max="16384" width="10.77734375" style="446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6" t="s">
        <v>659</v>
      </c>
    </row>
    <row r="5" spans="2:35" ht="9" customHeight="1">
      <c r="B5" s="449"/>
      <c r="C5" s="450"/>
      <c r="D5" s="450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2"/>
      <c r="V5" s="814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6"/>
    </row>
    <row r="6" spans="2:35" ht="30" customHeight="1">
      <c r="B6" s="453"/>
      <c r="C6" s="454" t="s">
        <v>0</v>
      </c>
      <c r="D6" s="455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1256">
        <f>ejercicio</f>
        <v>2020</v>
      </c>
      <c r="T6" s="457"/>
      <c r="V6" s="817"/>
      <c r="W6" s="818" t="s">
        <v>463</v>
      </c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820"/>
    </row>
    <row r="7" spans="2:35" ht="30" customHeight="1">
      <c r="B7" s="453"/>
      <c r="C7" s="454" t="s">
        <v>1</v>
      </c>
      <c r="D7" s="455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1256"/>
      <c r="T7" s="457"/>
      <c r="V7" s="817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2:35" ht="30" customHeight="1">
      <c r="B8" s="453"/>
      <c r="C8" s="459"/>
      <c r="D8" s="455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7"/>
      <c r="V8" s="817"/>
      <c r="W8" s="819"/>
      <c r="X8" s="819"/>
      <c r="Y8" s="819"/>
      <c r="Z8" s="819"/>
      <c r="AA8" s="819"/>
      <c r="AB8" s="819"/>
      <c r="AC8" s="819"/>
      <c r="AD8" s="819"/>
      <c r="AE8" s="819"/>
      <c r="AF8" s="819"/>
      <c r="AG8" s="819"/>
      <c r="AH8" s="819"/>
      <c r="AI8" s="820"/>
    </row>
    <row r="9" spans="2:35" s="462" customFormat="1" ht="30" customHeight="1">
      <c r="B9" s="460"/>
      <c r="C9" s="461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458"/>
      <c r="V9" s="817"/>
      <c r="W9" s="819"/>
      <c r="X9" s="819"/>
      <c r="Y9" s="819"/>
      <c r="Z9" s="819"/>
      <c r="AA9" s="819"/>
      <c r="AB9" s="819"/>
      <c r="AC9" s="819"/>
      <c r="AD9" s="819"/>
      <c r="AE9" s="819"/>
      <c r="AF9" s="819"/>
      <c r="AG9" s="819"/>
      <c r="AH9" s="819"/>
      <c r="AI9" s="820"/>
    </row>
    <row r="10" spans="2:35" ht="6.75" customHeight="1">
      <c r="B10" s="453"/>
      <c r="C10" s="455"/>
      <c r="D10" s="455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7"/>
      <c r="V10" s="817"/>
      <c r="W10" s="819"/>
      <c r="X10" s="819"/>
      <c r="Y10" s="819"/>
      <c r="Z10" s="819"/>
      <c r="AA10" s="819"/>
      <c r="AB10" s="819"/>
      <c r="AC10" s="819"/>
      <c r="AD10" s="819"/>
      <c r="AE10" s="819"/>
      <c r="AF10" s="819"/>
      <c r="AG10" s="819"/>
      <c r="AH10" s="819"/>
      <c r="AI10" s="820"/>
    </row>
    <row r="11" spans="2:35" s="466" customFormat="1" ht="30" customHeight="1">
      <c r="B11" s="463"/>
      <c r="C11" s="464" t="s">
        <v>484</v>
      </c>
      <c r="D11" s="464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821"/>
      <c r="V11" s="817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2:35" s="466" customFormat="1" ht="30" customHeight="1">
      <c r="B12" s="463"/>
      <c r="C12" s="1269"/>
      <c r="D12" s="1269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821"/>
      <c r="V12" s="817"/>
      <c r="W12" s="819"/>
      <c r="X12" s="819"/>
      <c r="Y12" s="819"/>
      <c r="Z12" s="819"/>
      <c r="AA12" s="819"/>
      <c r="AB12" s="819"/>
      <c r="AC12" s="819"/>
      <c r="AD12" s="819"/>
      <c r="AE12" s="819"/>
      <c r="AF12" s="819"/>
      <c r="AG12" s="819"/>
      <c r="AH12" s="819"/>
      <c r="AI12" s="820"/>
    </row>
    <row r="13" spans="2:35" ht="28.5" customHeight="1">
      <c r="B13" s="469"/>
      <c r="C13" s="822" t="s">
        <v>583</v>
      </c>
      <c r="D13" s="790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57"/>
      <c r="V13" s="817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20"/>
    </row>
    <row r="14" spans="2:35" ht="9" customHeight="1">
      <c r="B14" s="469"/>
      <c r="C14" s="790"/>
      <c r="D14" s="790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57"/>
      <c r="V14" s="817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20"/>
    </row>
    <row r="15" spans="2:35" ht="22.5" customHeight="1">
      <c r="B15" s="469"/>
      <c r="C15" s="790"/>
      <c r="D15" s="790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57"/>
      <c r="V15" s="817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2:35" ht="39" customHeight="1">
      <c r="B16" s="469"/>
      <c r="C16" s="823" t="s">
        <v>252</v>
      </c>
      <c r="D16" s="824" t="s">
        <v>254</v>
      </c>
      <c r="E16" s="823" t="s">
        <v>451</v>
      </c>
      <c r="F16" s="823" t="s">
        <v>451</v>
      </c>
      <c r="G16" s="823" t="s">
        <v>256</v>
      </c>
      <c r="H16" s="823" t="s">
        <v>260</v>
      </c>
      <c r="I16" s="823" t="s">
        <v>262</v>
      </c>
      <c r="J16" s="823" t="s">
        <v>490</v>
      </c>
      <c r="K16" s="823" t="s">
        <v>258</v>
      </c>
      <c r="L16" s="823" t="s">
        <v>453</v>
      </c>
      <c r="M16" s="825" t="s">
        <v>464</v>
      </c>
      <c r="N16" s="823" t="s">
        <v>736</v>
      </c>
      <c r="O16" s="823" t="s">
        <v>737</v>
      </c>
      <c r="P16" s="826" t="s">
        <v>738</v>
      </c>
      <c r="Q16" s="823" t="s">
        <v>453</v>
      </c>
      <c r="R16" s="1346" t="s">
        <v>739</v>
      </c>
      <c r="S16" s="1347"/>
      <c r="T16" s="457"/>
      <c r="V16" s="817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20"/>
    </row>
    <row r="17" spans="2:35" ht="22.5" customHeight="1">
      <c r="B17" s="469"/>
      <c r="C17" s="827" t="s">
        <v>253</v>
      </c>
      <c r="D17" s="828" t="s">
        <v>253</v>
      </c>
      <c r="E17" s="827" t="s">
        <v>255</v>
      </c>
      <c r="F17" s="827" t="s">
        <v>452</v>
      </c>
      <c r="G17" s="827" t="s">
        <v>257</v>
      </c>
      <c r="H17" s="827" t="s">
        <v>261</v>
      </c>
      <c r="I17" s="827" t="s">
        <v>482</v>
      </c>
      <c r="J17" s="827" t="s">
        <v>518</v>
      </c>
      <c r="K17" s="827" t="s">
        <v>735</v>
      </c>
      <c r="L17" s="827">
        <f>ejercicio-1</f>
        <v>2019</v>
      </c>
      <c r="M17" s="827">
        <f>ejercicio</f>
        <v>2020</v>
      </c>
      <c r="N17" s="827">
        <f>ejercicio</f>
        <v>2020</v>
      </c>
      <c r="O17" s="827">
        <f>ejercicio</f>
        <v>2020</v>
      </c>
      <c r="P17" s="827">
        <f>ejercicio</f>
        <v>2020</v>
      </c>
      <c r="Q17" s="827">
        <f>ejercicio</f>
        <v>2020</v>
      </c>
      <c r="R17" s="829" t="s">
        <v>454</v>
      </c>
      <c r="S17" s="830" t="s">
        <v>455</v>
      </c>
      <c r="T17" s="457"/>
      <c r="V17" s="817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20"/>
    </row>
    <row r="18" spans="2:35" ht="22.5" customHeight="1">
      <c r="B18" s="469"/>
      <c r="C18" s="354"/>
      <c r="D18" s="351"/>
      <c r="E18" s="786"/>
      <c r="F18" s="786"/>
      <c r="G18" s="354"/>
      <c r="H18" s="410"/>
      <c r="I18" s="410"/>
      <c r="J18" s="613"/>
      <c r="K18" s="418"/>
      <c r="L18" s="418"/>
      <c r="M18" s="614"/>
      <c r="N18" s="614"/>
      <c r="O18" s="614"/>
      <c r="P18" s="544"/>
      <c r="Q18" s="831">
        <f>L18+M18-N18</f>
        <v>0</v>
      </c>
      <c r="R18" s="668"/>
      <c r="S18" s="669"/>
      <c r="T18" s="457"/>
      <c r="V18" s="817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20"/>
    </row>
    <row r="19" spans="2:35" ht="22.5" customHeight="1">
      <c r="B19" s="469"/>
      <c r="C19" s="354"/>
      <c r="D19" s="351"/>
      <c r="E19" s="786"/>
      <c r="F19" s="786"/>
      <c r="G19" s="354"/>
      <c r="H19" s="410"/>
      <c r="I19" s="410"/>
      <c r="J19" s="410"/>
      <c r="K19" s="418"/>
      <c r="L19" s="418"/>
      <c r="M19" s="857"/>
      <c r="N19" s="418"/>
      <c r="O19" s="418"/>
      <c r="P19" s="544"/>
      <c r="Q19" s="831">
        <f aca="true" t="shared" si="0" ref="Q19:Q42">L19+M19-N19</f>
        <v>0</v>
      </c>
      <c r="R19" s="670"/>
      <c r="S19" s="671"/>
      <c r="T19" s="457"/>
      <c r="V19" s="817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20"/>
    </row>
    <row r="20" spans="2:35" ht="22.5" customHeight="1">
      <c r="B20" s="469"/>
      <c r="C20" s="354"/>
      <c r="D20" s="351"/>
      <c r="E20" s="786"/>
      <c r="F20" s="786"/>
      <c r="G20" s="354"/>
      <c r="H20" s="410"/>
      <c r="I20" s="410"/>
      <c r="J20" s="410"/>
      <c r="K20" s="418"/>
      <c r="L20" s="418"/>
      <c r="M20" s="418"/>
      <c r="N20" s="418"/>
      <c r="O20" s="418"/>
      <c r="P20" s="544"/>
      <c r="Q20" s="831">
        <f t="shared" si="0"/>
        <v>0</v>
      </c>
      <c r="R20" s="670"/>
      <c r="S20" s="671"/>
      <c r="T20" s="457"/>
      <c r="V20" s="817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20"/>
    </row>
    <row r="21" spans="2:35" ht="22.5" customHeight="1">
      <c r="B21" s="469"/>
      <c r="C21" s="354"/>
      <c r="D21" s="351"/>
      <c r="E21" s="786"/>
      <c r="F21" s="786"/>
      <c r="G21" s="354"/>
      <c r="H21" s="410"/>
      <c r="I21" s="410"/>
      <c r="J21" s="410"/>
      <c r="K21" s="418"/>
      <c r="L21" s="418"/>
      <c r="M21" s="418"/>
      <c r="N21" s="418"/>
      <c r="O21" s="418"/>
      <c r="P21" s="544"/>
      <c r="Q21" s="831">
        <f t="shared" si="0"/>
        <v>0</v>
      </c>
      <c r="R21" s="670"/>
      <c r="S21" s="671"/>
      <c r="T21" s="457"/>
      <c r="V21" s="817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20"/>
    </row>
    <row r="22" spans="2:35" ht="22.5" customHeight="1">
      <c r="B22" s="469"/>
      <c r="C22" s="354"/>
      <c r="D22" s="351"/>
      <c r="E22" s="786"/>
      <c r="F22" s="786"/>
      <c r="G22" s="354"/>
      <c r="H22" s="410"/>
      <c r="I22" s="410"/>
      <c r="J22" s="410"/>
      <c r="K22" s="418"/>
      <c r="L22" s="418"/>
      <c r="M22" s="418"/>
      <c r="N22" s="418"/>
      <c r="O22" s="418"/>
      <c r="P22" s="544"/>
      <c r="Q22" s="831">
        <f t="shared" si="0"/>
        <v>0</v>
      </c>
      <c r="R22" s="670"/>
      <c r="S22" s="671"/>
      <c r="T22" s="457"/>
      <c r="V22" s="817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20"/>
    </row>
    <row r="23" spans="2:35" ht="22.5" customHeight="1">
      <c r="B23" s="469"/>
      <c r="C23" s="354"/>
      <c r="D23" s="351"/>
      <c r="E23" s="786"/>
      <c r="F23" s="786"/>
      <c r="G23" s="354"/>
      <c r="H23" s="410"/>
      <c r="I23" s="410"/>
      <c r="J23" s="410"/>
      <c r="K23" s="418"/>
      <c r="L23" s="418"/>
      <c r="M23" s="418"/>
      <c r="N23" s="418"/>
      <c r="O23" s="418"/>
      <c r="P23" s="544"/>
      <c r="Q23" s="831">
        <f t="shared" si="0"/>
        <v>0</v>
      </c>
      <c r="R23" s="670"/>
      <c r="S23" s="671"/>
      <c r="T23" s="457"/>
      <c r="V23" s="817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20"/>
    </row>
    <row r="24" spans="2:35" ht="22.5" customHeight="1">
      <c r="B24" s="469"/>
      <c r="C24" s="354"/>
      <c r="D24" s="351"/>
      <c r="E24" s="786"/>
      <c r="F24" s="786"/>
      <c r="G24" s="354"/>
      <c r="H24" s="410"/>
      <c r="I24" s="410"/>
      <c r="J24" s="410"/>
      <c r="K24" s="418"/>
      <c r="L24" s="418"/>
      <c r="M24" s="418"/>
      <c r="N24" s="418"/>
      <c r="O24" s="418"/>
      <c r="P24" s="544"/>
      <c r="Q24" s="831">
        <f t="shared" si="0"/>
        <v>0</v>
      </c>
      <c r="R24" s="670"/>
      <c r="S24" s="671"/>
      <c r="T24" s="457"/>
      <c r="V24" s="817"/>
      <c r="W24" s="819"/>
      <c r="X24" s="819"/>
      <c r="Y24" s="819"/>
      <c r="Z24" s="819"/>
      <c r="AA24" s="819"/>
      <c r="AB24" s="819"/>
      <c r="AC24" s="819"/>
      <c r="AD24" s="819"/>
      <c r="AE24" s="819"/>
      <c r="AF24" s="819"/>
      <c r="AG24" s="819"/>
      <c r="AH24" s="819"/>
      <c r="AI24" s="820"/>
    </row>
    <row r="25" spans="2:35" ht="22.5" customHeight="1">
      <c r="B25" s="469"/>
      <c r="C25" s="354"/>
      <c r="D25" s="351"/>
      <c r="E25" s="786"/>
      <c r="F25" s="786"/>
      <c r="G25" s="354"/>
      <c r="H25" s="410"/>
      <c r="I25" s="410"/>
      <c r="J25" s="410"/>
      <c r="K25" s="418"/>
      <c r="L25" s="418"/>
      <c r="M25" s="418"/>
      <c r="N25" s="418"/>
      <c r="O25" s="418"/>
      <c r="P25" s="544"/>
      <c r="Q25" s="831">
        <f t="shared" si="0"/>
        <v>0</v>
      </c>
      <c r="R25" s="670"/>
      <c r="S25" s="671"/>
      <c r="T25" s="457"/>
      <c r="V25" s="817"/>
      <c r="W25" s="819"/>
      <c r="X25" s="819"/>
      <c r="Y25" s="819"/>
      <c r="Z25" s="819"/>
      <c r="AA25" s="819"/>
      <c r="AB25" s="819"/>
      <c r="AC25" s="819"/>
      <c r="AD25" s="819"/>
      <c r="AE25" s="819"/>
      <c r="AF25" s="819"/>
      <c r="AG25" s="819"/>
      <c r="AH25" s="819"/>
      <c r="AI25" s="820"/>
    </row>
    <row r="26" spans="2:35" ht="22.5" customHeight="1">
      <c r="B26" s="469"/>
      <c r="C26" s="354"/>
      <c r="D26" s="351"/>
      <c r="E26" s="786"/>
      <c r="F26" s="786"/>
      <c r="G26" s="354"/>
      <c r="H26" s="410"/>
      <c r="I26" s="410"/>
      <c r="J26" s="410"/>
      <c r="K26" s="418"/>
      <c r="L26" s="418"/>
      <c r="M26" s="418"/>
      <c r="N26" s="418"/>
      <c r="O26" s="418"/>
      <c r="P26" s="544"/>
      <c r="Q26" s="831">
        <f t="shared" si="0"/>
        <v>0</v>
      </c>
      <c r="R26" s="670"/>
      <c r="S26" s="671"/>
      <c r="T26" s="457"/>
      <c r="V26" s="817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819"/>
      <c r="AI26" s="820"/>
    </row>
    <row r="27" spans="2:35" ht="22.5" customHeight="1">
      <c r="B27" s="469"/>
      <c r="C27" s="354"/>
      <c r="D27" s="351"/>
      <c r="E27" s="786"/>
      <c r="F27" s="786"/>
      <c r="G27" s="354"/>
      <c r="H27" s="410"/>
      <c r="I27" s="410"/>
      <c r="J27" s="410"/>
      <c r="K27" s="418"/>
      <c r="L27" s="418"/>
      <c r="M27" s="418"/>
      <c r="N27" s="418"/>
      <c r="O27" s="418"/>
      <c r="P27" s="544"/>
      <c r="Q27" s="831">
        <f t="shared" si="0"/>
        <v>0</v>
      </c>
      <c r="R27" s="670"/>
      <c r="S27" s="671"/>
      <c r="T27" s="457"/>
      <c r="V27" s="817"/>
      <c r="W27" s="819"/>
      <c r="X27" s="819"/>
      <c r="Y27" s="819"/>
      <c r="Z27" s="819"/>
      <c r="AA27" s="819"/>
      <c r="AB27" s="819"/>
      <c r="AC27" s="819"/>
      <c r="AD27" s="819"/>
      <c r="AE27" s="819"/>
      <c r="AF27" s="819"/>
      <c r="AG27" s="819"/>
      <c r="AH27" s="819"/>
      <c r="AI27" s="820"/>
    </row>
    <row r="28" spans="2:35" ht="22.5" customHeight="1">
      <c r="B28" s="469"/>
      <c r="C28" s="354"/>
      <c r="D28" s="351"/>
      <c r="E28" s="410"/>
      <c r="F28" s="410"/>
      <c r="G28" s="354"/>
      <c r="H28" s="410"/>
      <c r="I28" s="410"/>
      <c r="J28" s="410"/>
      <c r="K28" s="418"/>
      <c r="L28" s="418"/>
      <c r="M28" s="418"/>
      <c r="N28" s="418"/>
      <c r="O28" s="418"/>
      <c r="P28" s="544"/>
      <c r="Q28" s="831">
        <f t="shared" si="0"/>
        <v>0</v>
      </c>
      <c r="R28" s="670"/>
      <c r="S28" s="671"/>
      <c r="T28" s="457"/>
      <c r="V28" s="817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20"/>
    </row>
    <row r="29" spans="2:35" ht="22.5" customHeight="1">
      <c r="B29" s="469"/>
      <c r="C29" s="354"/>
      <c r="D29" s="351"/>
      <c r="E29" s="410"/>
      <c r="F29" s="410"/>
      <c r="G29" s="354"/>
      <c r="H29" s="410"/>
      <c r="I29" s="410"/>
      <c r="J29" s="410"/>
      <c r="K29" s="418"/>
      <c r="L29" s="418"/>
      <c r="M29" s="418"/>
      <c r="N29" s="418"/>
      <c r="O29" s="418"/>
      <c r="P29" s="544"/>
      <c r="Q29" s="831">
        <f t="shared" si="0"/>
        <v>0</v>
      </c>
      <c r="R29" s="670"/>
      <c r="S29" s="671"/>
      <c r="T29" s="457"/>
      <c r="V29" s="817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20"/>
    </row>
    <row r="30" spans="2:35" ht="22.5" customHeight="1">
      <c r="B30" s="469"/>
      <c r="C30" s="354"/>
      <c r="D30" s="351"/>
      <c r="E30" s="410"/>
      <c r="F30" s="410"/>
      <c r="G30" s="354"/>
      <c r="H30" s="410"/>
      <c r="I30" s="410"/>
      <c r="J30" s="410"/>
      <c r="K30" s="418"/>
      <c r="L30" s="418"/>
      <c r="M30" s="418"/>
      <c r="N30" s="418"/>
      <c r="O30" s="418"/>
      <c r="P30" s="544"/>
      <c r="Q30" s="831">
        <f t="shared" si="0"/>
        <v>0</v>
      </c>
      <c r="R30" s="670"/>
      <c r="S30" s="671"/>
      <c r="T30" s="457"/>
      <c r="V30" s="817"/>
      <c r="W30" s="819"/>
      <c r="X30" s="819"/>
      <c r="Y30" s="819"/>
      <c r="Z30" s="819"/>
      <c r="AA30" s="819"/>
      <c r="AB30" s="819"/>
      <c r="AC30" s="819"/>
      <c r="AD30" s="819"/>
      <c r="AE30" s="819"/>
      <c r="AF30" s="819"/>
      <c r="AG30" s="819"/>
      <c r="AH30" s="819"/>
      <c r="AI30" s="820"/>
    </row>
    <row r="31" spans="2:35" ht="22.5" customHeight="1">
      <c r="B31" s="469"/>
      <c r="C31" s="354"/>
      <c r="D31" s="351"/>
      <c r="E31" s="410"/>
      <c r="F31" s="410"/>
      <c r="G31" s="354"/>
      <c r="H31" s="410"/>
      <c r="I31" s="410"/>
      <c r="J31" s="410"/>
      <c r="K31" s="418"/>
      <c r="L31" s="418"/>
      <c r="M31" s="418"/>
      <c r="N31" s="418"/>
      <c r="O31" s="418"/>
      <c r="P31" s="544"/>
      <c r="Q31" s="831">
        <f t="shared" si="0"/>
        <v>0</v>
      </c>
      <c r="R31" s="670"/>
      <c r="S31" s="671"/>
      <c r="T31" s="457"/>
      <c r="V31" s="817"/>
      <c r="W31" s="819"/>
      <c r="X31" s="819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  <c r="AI31" s="820"/>
    </row>
    <row r="32" spans="2:35" ht="22.5" customHeight="1">
      <c r="B32" s="469"/>
      <c r="C32" s="354"/>
      <c r="D32" s="351"/>
      <c r="E32" s="410"/>
      <c r="F32" s="410"/>
      <c r="G32" s="354"/>
      <c r="H32" s="410"/>
      <c r="I32" s="410"/>
      <c r="J32" s="410"/>
      <c r="K32" s="418"/>
      <c r="L32" s="418"/>
      <c r="M32" s="418"/>
      <c r="N32" s="418"/>
      <c r="O32" s="418"/>
      <c r="P32" s="544"/>
      <c r="Q32" s="831">
        <f t="shared" si="0"/>
        <v>0</v>
      </c>
      <c r="R32" s="670"/>
      <c r="S32" s="671"/>
      <c r="T32" s="457"/>
      <c r="V32" s="817"/>
      <c r="W32" s="819"/>
      <c r="X32" s="819"/>
      <c r="Y32" s="819"/>
      <c r="Z32" s="819"/>
      <c r="AA32" s="819"/>
      <c r="AB32" s="819"/>
      <c r="AC32" s="819"/>
      <c r="AD32" s="819"/>
      <c r="AE32" s="819"/>
      <c r="AF32" s="819"/>
      <c r="AG32" s="819"/>
      <c r="AH32" s="819"/>
      <c r="AI32" s="820"/>
    </row>
    <row r="33" spans="2:35" ht="22.5" customHeight="1">
      <c r="B33" s="469"/>
      <c r="C33" s="354"/>
      <c r="D33" s="351"/>
      <c r="E33" s="410"/>
      <c r="F33" s="410"/>
      <c r="G33" s="354"/>
      <c r="H33" s="410"/>
      <c r="I33" s="410"/>
      <c r="J33" s="410"/>
      <c r="K33" s="418"/>
      <c r="L33" s="418"/>
      <c r="M33" s="418"/>
      <c r="N33" s="418"/>
      <c r="O33" s="418"/>
      <c r="P33" s="544"/>
      <c r="Q33" s="831">
        <f>L33+M33-N33</f>
        <v>0</v>
      </c>
      <c r="R33" s="670"/>
      <c r="S33" s="671"/>
      <c r="T33" s="457"/>
      <c r="V33" s="817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20"/>
    </row>
    <row r="34" spans="2:35" ht="22.5" customHeight="1">
      <c r="B34" s="469"/>
      <c r="C34" s="354"/>
      <c r="D34" s="351"/>
      <c r="E34" s="410"/>
      <c r="F34" s="410"/>
      <c r="G34" s="354"/>
      <c r="H34" s="410"/>
      <c r="I34" s="410"/>
      <c r="J34" s="410"/>
      <c r="K34" s="418"/>
      <c r="L34" s="418"/>
      <c r="M34" s="418"/>
      <c r="N34" s="418"/>
      <c r="O34" s="418"/>
      <c r="P34" s="544"/>
      <c r="Q34" s="831">
        <f t="shared" si="0"/>
        <v>0</v>
      </c>
      <c r="R34" s="670"/>
      <c r="S34" s="671"/>
      <c r="T34" s="457"/>
      <c r="V34" s="817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20"/>
    </row>
    <row r="35" spans="2:35" ht="22.5" customHeight="1">
      <c r="B35" s="469"/>
      <c r="C35" s="354"/>
      <c r="D35" s="351"/>
      <c r="E35" s="410"/>
      <c r="F35" s="410"/>
      <c r="G35" s="354"/>
      <c r="H35" s="410"/>
      <c r="I35" s="410"/>
      <c r="J35" s="410"/>
      <c r="K35" s="418"/>
      <c r="L35" s="418"/>
      <c r="M35" s="418"/>
      <c r="N35" s="418"/>
      <c r="O35" s="418"/>
      <c r="P35" s="544"/>
      <c r="Q35" s="831">
        <f t="shared" si="0"/>
        <v>0</v>
      </c>
      <c r="R35" s="670"/>
      <c r="S35" s="671"/>
      <c r="T35" s="457"/>
      <c r="V35" s="817"/>
      <c r="W35" s="819"/>
      <c r="X35" s="819"/>
      <c r="Y35" s="819"/>
      <c r="Z35" s="819"/>
      <c r="AA35" s="819"/>
      <c r="AB35" s="819"/>
      <c r="AC35" s="819"/>
      <c r="AD35" s="819"/>
      <c r="AE35" s="819"/>
      <c r="AF35" s="819"/>
      <c r="AG35" s="819"/>
      <c r="AH35" s="819"/>
      <c r="AI35" s="820"/>
    </row>
    <row r="36" spans="2:35" ht="22.5" customHeight="1">
      <c r="B36" s="469"/>
      <c r="C36" s="354"/>
      <c r="D36" s="351"/>
      <c r="E36" s="410"/>
      <c r="F36" s="410"/>
      <c r="G36" s="354"/>
      <c r="H36" s="410"/>
      <c r="I36" s="410"/>
      <c r="J36" s="410"/>
      <c r="K36" s="418"/>
      <c r="L36" s="418"/>
      <c r="M36" s="418"/>
      <c r="N36" s="418"/>
      <c r="O36" s="418"/>
      <c r="P36" s="544"/>
      <c r="Q36" s="831">
        <f t="shared" si="0"/>
        <v>0</v>
      </c>
      <c r="R36" s="670"/>
      <c r="S36" s="671"/>
      <c r="T36" s="457"/>
      <c r="V36" s="817"/>
      <c r="W36" s="819"/>
      <c r="X36" s="819"/>
      <c r="Y36" s="819"/>
      <c r="Z36" s="819"/>
      <c r="AA36" s="819"/>
      <c r="AB36" s="819"/>
      <c r="AC36" s="819"/>
      <c r="AD36" s="819"/>
      <c r="AE36" s="819"/>
      <c r="AF36" s="819"/>
      <c r="AG36" s="819"/>
      <c r="AH36" s="819"/>
      <c r="AI36" s="820"/>
    </row>
    <row r="37" spans="2:35" ht="22.5" customHeight="1">
      <c r="B37" s="469"/>
      <c r="C37" s="354"/>
      <c r="D37" s="351"/>
      <c r="E37" s="410"/>
      <c r="F37" s="410"/>
      <c r="G37" s="354"/>
      <c r="H37" s="410"/>
      <c r="I37" s="410"/>
      <c r="J37" s="410"/>
      <c r="K37" s="418"/>
      <c r="L37" s="418"/>
      <c r="M37" s="418"/>
      <c r="N37" s="418"/>
      <c r="O37" s="418"/>
      <c r="P37" s="544"/>
      <c r="Q37" s="831">
        <f t="shared" si="0"/>
        <v>0</v>
      </c>
      <c r="R37" s="670"/>
      <c r="S37" s="671"/>
      <c r="T37" s="457"/>
      <c r="V37" s="817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20"/>
    </row>
    <row r="38" spans="2:35" ht="22.5" customHeight="1">
      <c r="B38" s="469"/>
      <c r="C38" s="354"/>
      <c r="D38" s="351"/>
      <c r="E38" s="410"/>
      <c r="F38" s="410"/>
      <c r="G38" s="354"/>
      <c r="H38" s="410"/>
      <c r="I38" s="410"/>
      <c r="J38" s="410"/>
      <c r="K38" s="418"/>
      <c r="L38" s="418"/>
      <c r="M38" s="418"/>
      <c r="N38" s="418"/>
      <c r="O38" s="418"/>
      <c r="P38" s="544"/>
      <c r="Q38" s="831">
        <f t="shared" si="0"/>
        <v>0</v>
      </c>
      <c r="R38" s="670"/>
      <c r="S38" s="671"/>
      <c r="T38" s="457"/>
      <c r="V38" s="817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20"/>
    </row>
    <row r="39" spans="2:35" ht="22.5" customHeight="1">
      <c r="B39" s="469"/>
      <c r="C39" s="354"/>
      <c r="D39" s="351"/>
      <c r="E39" s="410"/>
      <c r="F39" s="410"/>
      <c r="G39" s="354"/>
      <c r="H39" s="410"/>
      <c r="I39" s="410"/>
      <c r="J39" s="410"/>
      <c r="K39" s="418"/>
      <c r="L39" s="418"/>
      <c r="M39" s="418"/>
      <c r="N39" s="418"/>
      <c r="O39" s="418"/>
      <c r="P39" s="544"/>
      <c r="Q39" s="831">
        <f t="shared" si="0"/>
        <v>0</v>
      </c>
      <c r="R39" s="670"/>
      <c r="S39" s="671"/>
      <c r="T39" s="457"/>
      <c r="V39" s="817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20"/>
    </row>
    <row r="40" spans="2:35" ht="22.5" customHeight="1">
      <c r="B40" s="469"/>
      <c r="C40" s="354"/>
      <c r="D40" s="351"/>
      <c r="E40" s="410"/>
      <c r="F40" s="410"/>
      <c r="G40" s="354"/>
      <c r="H40" s="410"/>
      <c r="I40" s="410"/>
      <c r="J40" s="410"/>
      <c r="K40" s="418"/>
      <c r="L40" s="418"/>
      <c r="M40" s="418"/>
      <c r="N40" s="418"/>
      <c r="O40" s="418"/>
      <c r="P40" s="544"/>
      <c r="Q40" s="831">
        <f t="shared" si="0"/>
        <v>0</v>
      </c>
      <c r="R40" s="670"/>
      <c r="S40" s="671"/>
      <c r="T40" s="457"/>
      <c r="V40" s="817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20"/>
    </row>
    <row r="41" spans="2:35" ht="22.5" customHeight="1">
      <c r="B41" s="469"/>
      <c r="C41" s="354"/>
      <c r="D41" s="352"/>
      <c r="E41" s="411"/>
      <c r="F41" s="411"/>
      <c r="G41" s="355"/>
      <c r="H41" s="411"/>
      <c r="I41" s="411"/>
      <c r="J41" s="411"/>
      <c r="K41" s="419"/>
      <c r="L41" s="419"/>
      <c r="M41" s="419"/>
      <c r="N41" s="419"/>
      <c r="O41" s="419"/>
      <c r="P41" s="545"/>
      <c r="Q41" s="832">
        <f>L41+M41-N41</f>
        <v>0</v>
      </c>
      <c r="R41" s="670"/>
      <c r="S41" s="671"/>
      <c r="T41" s="457"/>
      <c r="V41" s="817"/>
      <c r="W41" s="819"/>
      <c r="X41" s="819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20"/>
    </row>
    <row r="42" spans="2:35" ht="22.5" customHeight="1">
      <c r="B42" s="469"/>
      <c r="C42" s="356"/>
      <c r="D42" s="353"/>
      <c r="E42" s="412"/>
      <c r="F42" s="412"/>
      <c r="G42" s="356"/>
      <c r="H42" s="412"/>
      <c r="I42" s="412"/>
      <c r="J42" s="412"/>
      <c r="K42" s="420"/>
      <c r="L42" s="420"/>
      <c r="M42" s="420"/>
      <c r="N42" s="420"/>
      <c r="O42" s="420"/>
      <c r="P42" s="546"/>
      <c r="Q42" s="833">
        <f t="shared" si="0"/>
        <v>0</v>
      </c>
      <c r="R42" s="672"/>
      <c r="S42" s="673"/>
      <c r="T42" s="457"/>
      <c r="V42" s="817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20"/>
    </row>
    <row r="43" spans="2:35" ht="22.5" customHeight="1" thickBot="1">
      <c r="B43" s="469"/>
      <c r="C43" s="447"/>
      <c r="D43" s="447"/>
      <c r="E43" s="811"/>
      <c r="F43" s="811"/>
      <c r="G43" s="811"/>
      <c r="H43" s="1348" t="s">
        <v>259</v>
      </c>
      <c r="I43" s="1349"/>
      <c r="J43" s="1350"/>
      <c r="K43" s="834">
        <f aca="true" t="shared" si="1" ref="K43:S43">SUM(K18:K42)</f>
        <v>0</v>
      </c>
      <c r="L43" s="835">
        <f t="shared" si="1"/>
        <v>0</v>
      </c>
      <c r="M43" s="836">
        <f t="shared" si="1"/>
        <v>0</v>
      </c>
      <c r="N43" s="836">
        <f t="shared" si="1"/>
        <v>0</v>
      </c>
      <c r="O43" s="834">
        <f t="shared" si="1"/>
        <v>0</v>
      </c>
      <c r="P43" s="834">
        <f t="shared" si="1"/>
        <v>0</v>
      </c>
      <c r="Q43" s="837">
        <f t="shared" si="1"/>
        <v>0</v>
      </c>
      <c r="R43" s="836">
        <f t="shared" si="1"/>
        <v>0</v>
      </c>
      <c r="S43" s="505">
        <f t="shared" si="1"/>
        <v>0</v>
      </c>
      <c r="T43" s="457"/>
      <c r="V43" s="838"/>
      <c r="W43" s="819"/>
      <c r="X43" s="819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20"/>
    </row>
    <row r="44" spans="2:35" ht="22.5" customHeight="1">
      <c r="B44" s="469"/>
      <c r="C44" s="447"/>
      <c r="D44" s="447"/>
      <c r="E44" s="811"/>
      <c r="F44" s="811"/>
      <c r="G44" s="811"/>
      <c r="H44" s="839"/>
      <c r="I44" s="839"/>
      <c r="J44" s="839"/>
      <c r="K44" s="811"/>
      <c r="L44" s="811"/>
      <c r="M44" s="811"/>
      <c r="N44" s="811"/>
      <c r="O44" s="811"/>
      <c r="P44" s="811"/>
      <c r="Q44" s="811"/>
      <c r="R44" s="811"/>
      <c r="S44" s="811"/>
      <c r="T44" s="457"/>
      <c r="V44" s="838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19"/>
      <c r="AH44" s="819"/>
      <c r="AI44" s="820"/>
    </row>
    <row r="45" spans="2:35" ht="22.5" customHeight="1">
      <c r="B45" s="469"/>
      <c r="C45" s="822" t="s">
        <v>731</v>
      </c>
      <c r="D45" s="790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57"/>
      <c r="V45" s="817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20"/>
    </row>
    <row r="46" spans="2:35" ht="22.5" customHeight="1">
      <c r="B46" s="469"/>
      <c r="C46" s="790"/>
      <c r="D46" s="790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57"/>
      <c r="V46" s="817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20"/>
    </row>
    <row r="47" spans="2:35" ht="22.5" customHeight="1">
      <c r="B47" s="469"/>
      <c r="C47" s="790"/>
      <c r="D47" s="790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57"/>
      <c r="V47" s="817"/>
      <c r="W47" s="819"/>
      <c r="X47" s="819"/>
      <c r="Y47" s="819"/>
      <c r="Z47" s="819"/>
      <c r="AA47" s="819"/>
      <c r="AB47" s="819"/>
      <c r="AC47" s="819"/>
      <c r="AD47" s="819"/>
      <c r="AE47" s="819"/>
      <c r="AF47" s="819"/>
      <c r="AG47" s="819"/>
      <c r="AH47" s="819"/>
      <c r="AI47" s="820"/>
    </row>
    <row r="48" spans="2:35" ht="42" customHeight="1">
      <c r="B48" s="469"/>
      <c r="C48" s="823" t="s">
        <v>252</v>
      </c>
      <c r="D48" s="824" t="s">
        <v>254</v>
      </c>
      <c r="E48" s="823" t="s">
        <v>451</v>
      </c>
      <c r="F48" s="823" t="s">
        <v>451</v>
      </c>
      <c r="G48" s="823" t="s">
        <v>256</v>
      </c>
      <c r="H48" s="823" t="s">
        <v>260</v>
      </c>
      <c r="I48" s="823" t="s">
        <v>262</v>
      </c>
      <c r="J48" s="823" t="s">
        <v>490</v>
      </c>
      <c r="K48" s="823" t="s">
        <v>258</v>
      </c>
      <c r="L48" s="823" t="s">
        <v>453</v>
      </c>
      <c r="M48" s="825" t="s">
        <v>464</v>
      </c>
      <c r="N48" s="823" t="s">
        <v>736</v>
      </c>
      <c r="O48" s="823" t="s">
        <v>737</v>
      </c>
      <c r="P48" s="826" t="s">
        <v>738</v>
      </c>
      <c r="Q48" s="823" t="s">
        <v>453</v>
      </c>
      <c r="R48" s="1346" t="s">
        <v>739</v>
      </c>
      <c r="S48" s="1347"/>
      <c r="T48" s="457"/>
      <c r="V48" s="817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20"/>
    </row>
    <row r="49" spans="2:35" ht="22.5" customHeight="1">
      <c r="B49" s="469"/>
      <c r="C49" s="827" t="s">
        <v>253</v>
      </c>
      <c r="D49" s="828" t="s">
        <v>253</v>
      </c>
      <c r="E49" s="827" t="s">
        <v>255</v>
      </c>
      <c r="F49" s="827" t="s">
        <v>452</v>
      </c>
      <c r="G49" s="827" t="s">
        <v>257</v>
      </c>
      <c r="H49" s="827" t="s">
        <v>261</v>
      </c>
      <c r="I49" s="827" t="s">
        <v>482</v>
      </c>
      <c r="J49" s="827" t="s">
        <v>518</v>
      </c>
      <c r="K49" s="827" t="s">
        <v>735</v>
      </c>
      <c r="L49" s="827">
        <f>ejercicio-1</f>
        <v>2019</v>
      </c>
      <c r="M49" s="827">
        <f>ejercicio</f>
        <v>2020</v>
      </c>
      <c r="N49" s="827">
        <f>ejercicio</f>
        <v>2020</v>
      </c>
      <c r="O49" s="827">
        <f>ejercicio</f>
        <v>2020</v>
      </c>
      <c r="P49" s="827">
        <f>ejercicio</f>
        <v>2020</v>
      </c>
      <c r="Q49" s="827">
        <f>ejercicio</f>
        <v>2020</v>
      </c>
      <c r="R49" s="829" t="s">
        <v>454</v>
      </c>
      <c r="S49" s="830" t="s">
        <v>455</v>
      </c>
      <c r="T49" s="457"/>
      <c r="V49" s="817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20"/>
    </row>
    <row r="50" spans="2:35" ht="22.5" customHeight="1">
      <c r="B50" s="469"/>
      <c r="C50" s="354"/>
      <c r="D50" s="787"/>
      <c r="E50" s="410"/>
      <c r="F50" s="410"/>
      <c r="G50" s="354"/>
      <c r="H50" s="410"/>
      <c r="I50" s="410"/>
      <c r="J50" s="613"/>
      <c r="K50" s="418"/>
      <c r="L50" s="418"/>
      <c r="M50" s="614"/>
      <c r="N50" s="614"/>
      <c r="O50" s="614"/>
      <c r="P50" s="544"/>
      <c r="Q50" s="840">
        <f>L50+M50-N50</f>
        <v>0</v>
      </c>
      <c r="R50" s="668"/>
      <c r="S50" s="669"/>
      <c r="T50" s="457"/>
      <c r="V50" s="817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20"/>
    </row>
    <row r="51" spans="2:35" ht="22.5" customHeight="1">
      <c r="B51" s="469"/>
      <c r="C51" s="354"/>
      <c r="D51" s="351"/>
      <c r="E51" s="410"/>
      <c r="F51" s="410"/>
      <c r="G51" s="354"/>
      <c r="H51" s="410"/>
      <c r="I51" s="410"/>
      <c r="J51" s="410"/>
      <c r="K51" s="418"/>
      <c r="L51" s="418"/>
      <c r="M51" s="418"/>
      <c r="N51" s="418"/>
      <c r="O51" s="418"/>
      <c r="P51" s="544"/>
      <c r="Q51" s="831">
        <f aca="true" t="shared" si="2" ref="Q51:Q74">L51+M51-N51</f>
        <v>0</v>
      </c>
      <c r="R51" s="670"/>
      <c r="S51" s="671"/>
      <c r="T51" s="457"/>
      <c r="V51" s="817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20"/>
    </row>
    <row r="52" spans="2:35" ht="22.5" customHeight="1">
      <c r="B52" s="469"/>
      <c r="C52" s="354"/>
      <c r="D52" s="351"/>
      <c r="E52" s="410" t="s">
        <v>440</v>
      </c>
      <c r="F52" s="410"/>
      <c r="G52" s="354"/>
      <c r="H52" s="410"/>
      <c r="I52" s="410"/>
      <c r="J52" s="410"/>
      <c r="K52" s="418"/>
      <c r="L52" s="418"/>
      <c r="M52" s="418"/>
      <c r="N52" s="418"/>
      <c r="O52" s="418"/>
      <c r="P52" s="544"/>
      <c r="Q52" s="831">
        <f t="shared" si="2"/>
        <v>0</v>
      </c>
      <c r="R52" s="670"/>
      <c r="S52" s="671"/>
      <c r="T52" s="457"/>
      <c r="V52" s="817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20"/>
    </row>
    <row r="53" spans="2:35" ht="22.5" customHeight="1">
      <c r="B53" s="469"/>
      <c r="C53" s="354"/>
      <c r="D53" s="351"/>
      <c r="E53" s="410"/>
      <c r="F53" s="410"/>
      <c r="G53" s="354"/>
      <c r="H53" s="410"/>
      <c r="I53" s="410"/>
      <c r="J53" s="410"/>
      <c r="K53" s="418"/>
      <c r="L53" s="418"/>
      <c r="M53" s="418"/>
      <c r="N53" s="418"/>
      <c r="O53" s="418"/>
      <c r="P53" s="544"/>
      <c r="Q53" s="831">
        <f t="shared" si="2"/>
        <v>0</v>
      </c>
      <c r="R53" s="670"/>
      <c r="S53" s="671"/>
      <c r="T53" s="457"/>
      <c r="V53" s="817"/>
      <c r="W53" s="819"/>
      <c r="X53" s="819"/>
      <c r="Y53" s="819"/>
      <c r="Z53" s="819"/>
      <c r="AA53" s="819"/>
      <c r="AB53" s="819"/>
      <c r="AC53" s="819"/>
      <c r="AD53" s="819"/>
      <c r="AE53" s="819"/>
      <c r="AF53" s="819"/>
      <c r="AG53" s="819"/>
      <c r="AH53" s="819"/>
      <c r="AI53" s="820"/>
    </row>
    <row r="54" spans="2:35" ht="22.5" customHeight="1">
      <c r="B54" s="469"/>
      <c r="C54" s="354"/>
      <c r="D54" s="351"/>
      <c r="E54" s="410"/>
      <c r="F54" s="410"/>
      <c r="G54" s="354"/>
      <c r="H54" s="410"/>
      <c r="I54" s="410"/>
      <c r="J54" s="410"/>
      <c r="K54" s="418"/>
      <c r="L54" s="418"/>
      <c r="M54" s="418"/>
      <c r="N54" s="418"/>
      <c r="O54" s="418"/>
      <c r="P54" s="544"/>
      <c r="Q54" s="831">
        <f t="shared" si="2"/>
        <v>0</v>
      </c>
      <c r="R54" s="670"/>
      <c r="S54" s="671"/>
      <c r="T54" s="457"/>
      <c r="V54" s="817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20"/>
    </row>
    <row r="55" spans="2:35" ht="22.5" customHeight="1">
      <c r="B55" s="469"/>
      <c r="C55" s="354"/>
      <c r="D55" s="351"/>
      <c r="E55" s="410"/>
      <c r="F55" s="410"/>
      <c r="G55" s="354"/>
      <c r="H55" s="410"/>
      <c r="I55" s="410"/>
      <c r="J55" s="410"/>
      <c r="K55" s="418"/>
      <c r="L55" s="418"/>
      <c r="M55" s="418"/>
      <c r="N55" s="418"/>
      <c r="O55" s="418"/>
      <c r="P55" s="544"/>
      <c r="Q55" s="831">
        <f t="shared" si="2"/>
        <v>0</v>
      </c>
      <c r="R55" s="670"/>
      <c r="S55" s="671"/>
      <c r="T55" s="457"/>
      <c r="V55" s="817"/>
      <c r="W55" s="819"/>
      <c r="X55" s="819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20"/>
    </row>
    <row r="56" spans="2:35" ht="22.5" customHeight="1">
      <c r="B56" s="469"/>
      <c r="C56" s="354"/>
      <c r="D56" s="351"/>
      <c r="E56" s="410"/>
      <c r="F56" s="410"/>
      <c r="G56" s="354"/>
      <c r="H56" s="410"/>
      <c r="I56" s="410"/>
      <c r="J56" s="410"/>
      <c r="K56" s="418"/>
      <c r="L56" s="418"/>
      <c r="M56" s="418"/>
      <c r="N56" s="418"/>
      <c r="O56" s="418"/>
      <c r="P56" s="544"/>
      <c r="Q56" s="831">
        <f t="shared" si="2"/>
        <v>0</v>
      </c>
      <c r="R56" s="670"/>
      <c r="S56" s="671"/>
      <c r="T56" s="457"/>
      <c r="V56" s="817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20"/>
    </row>
    <row r="57" spans="2:35" ht="22.5" customHeight="1">
      <c r="B57" s="469"/>
      <c r="C57" s="354"/>
      <c r="D57" s="351"/>
      <c r="E57" s="410"/>
      <c r="F57" s="410"/>
      <c r="G57" s="354"/>
      <c r="H57" s="410"/>
      <c r="I57" s="410"/>
      <c r="J57" s="410"/>
      <c r="K57" s="418"/>
      <c r="L57" s="418"/>
      <c r="M57" s="418"/>
      <c r="N57" s="418"/>
      <c r="O57" s="418"/>
      <c r="P57" s="544"/>
      <c r="Q57" s="831">
        <f t="shared" si="2"/>
        <v>0</v>
      </c>
      <c r="R57" s="670"/>
      <c r="S57" s="671"/>
      <c r="T57" s="457"/>
      <c r="V57" s="817"/>
      <c r="W57" s="819"/>
      <c r="X57" s="819"/>
      <c r="Y57" s="819"/>
      <c r="Z57" s="819"/>
      <c r="AA57" s="819"/>
      <c r="AB57" s="819"/>
      <c r="AC57" s="819"/>
      <c r="AD57" s="819"/>
      <c r="AE57" s="819"/>
      <c r="AF57" s="819"/>
      <c r="AG57" s="819"/>
      <c r="AH57" s="819"/>
      <c r="AI57" s="820"/>
    </row>
    <row r="58" spans="2:35" ht="22.5" customHeight="1">
      <c r="B58" s="469"/>
      <c r="C58" s="354"/>
      <c r="D58" s="351"/>
      <c r="E58" s="410"/>
      <c r="F58" s="410"/>
      <c r="G58" s="354"/>
      <c r="H58" s="410"/>
      <c r="I58" s="410"/>
      <c r="J58" s="410"/>
      <c r="K58" s="418"/>
      <c r="L58" s="418"/>
      <c r="M58" s="418"/>
      <c r="N58" s="418"/>
      <c r="O58" s="418"/>
      <c r="P58" s="544"/>
      <c r="Q58" s="831">
        <f t="shared" si="2"/>
        <v>0</v>
      </c>
      <c r="R58" s="670"/>
      <c r="S58" s="671"/>
      <c r="T58" s="457"/>
      <c r="V58" s="817"/>
      <c r="W58" s="819"/>
      <c r="X58" s="819"/>
      <c r="Y58" s="819"/>
      <c r="Z58" s="819"/>
      <c r="AA58" s="819"/>
      <c r="AB58" s="819"/>
      <c r="AC58" s="819"/>
      <c r="AD58" s="819"/>
      <c r="AE58" s="819"/>
      <c r="AF58" s="819"/>
      <c r="AG58" s="819"/>
      <c r="AH58" s="819"/>
      <c r="AI58" s="820"/>
    </row>
    <row r="59" spans="2:35" ht="22.5" customHeight="1">
      <c r="B59" s="469"/>
      <c r="C59" s="354"/>
      <c r="D59" s="351"/>
      <c r="E59" s="410"/>
      <c r="F59" s="410"/>
      <c r="G59" s="354"/>
      <c r="H59" s="410"/>
      <c r="I59" s="410"/>
      <c r="J59" s="410"/>
      <c r="K59" s="418"/>
      <c r="L59" s="418"/>
      <c r="M59" s="418"/>
      <c r="N59" s="418"/>
      <c r="O59" s="418"/>
      <c r="P59" s="544"/>
      <c r="Q59" s="831">
        <f t="shared" si="2"/>
        <v>0</v>
      </c>
      <c r="R59" s="670"/>
      <c r="S59" s="671"/>
      <c r="T59" s="457"/>
      <c r="V59" s="817"/>
      <c r="W59" s="819"/>
      <c r="X59" s="819"/>
      <c r="Y59" s="819"/>
      <c r="Z59" s="819"/>
      <c r="AA59" s="819"/>
      <c r="AB59" s="819"/>
      <c r="AC59" s="819"/>
      <c r="AD59" s="819"/>
      <c r="AE59" s="819"/>
      <c r="AF59" s="819"/>
      <c r="AG59" s="819"/>
      <c r="AH59" s="819"/>
      <c r="AI59" s="820"/>
    </row>
    <row r="60" spans="2:35" ht="22.5" customHeight="1">
      <c r="B60" s="469"/>
      <c r="C60" s="354"/>
      <c r="D60" s="351"/>
      <c r="E60" s="410"/>
      <c r="F60" s="410"/>
      <c r="G60" s="354"/>
      <c r="H60" s="410"/>
      <c r="I60" s="410"/>
      <c r="J60" s="410"/>
      <c r="K60" s="418"/>
      <c r="L60" s="418"/>
      <c r="M60" s="418"/>
      <c r="N60" s="418"/>
      <c r="O60" s="418"/>
      <c r="P60" s="544"/>
      <c r="Q60" s="831">
        <f t="shared" si="2"/>
        <v>0</v>
      </c>
      <c r="R60" s="670"/>
      <c r="S60" s="671"/>
      <c r="T60" s="457"/>
      <c r="V60" s="817"/>
      <c r="W60" s="819"/>
      <c r="X60" s="819"/>
      <c r="Y60" s="819"/>
      <c r="Z60" s="819"/>
      <c r="AA60" s="819"/>
      <c r="AB60" s="819"/>
      <c r="AC60" s="819"/>
      <c r="AD60" s="819"/>
      <c r="AE60" s="819"/>
      <c r="AF60" s="819"/>
      <c r="AG60" s="819"/>
      <c r="AH60" s="819"/>
      <c r="AI60" s="820"/>
    </row>
    <row r="61" spans="2:35" ht="22.5" customHeight="1">
      <c r="B61" s="469"/>
      <c r="C61" s="354"/>
      <c r="D61" s="351"/>
      <c r="E61" s="410"/>
      <c r="F61" s="410"/>
      <c r="G61" s="354"/>
      <c r="H61" s="410"/>
      <c r="I61" s="410"/>
      <c r="J61" s="410"/>
      <c r="K61" s="418"/>
      <c r="L61" s="418"/>
      <c r="M61" s="418"/>
      <c r="N61" s="418"/>
      <c r="O61" s="418"/>
      <c r="P61" s="544"/>
      <c r="Q61" s="831">
        <f t="shared" si="2"/>
        <v>0</v>
      </c>
      <c r="R61" s="670"/>
      <c r="S61" s="671"/>
      <c r="T61" s="457"/>
      <c r="V61" s="817"/>
      <c r="W61" s="819"/>
      <c r="X61" s="819"/>
      <c r="Y61" s="819"/>
      <c r="Z61" s="819"/>
      <c r="AA61" s="819"/>
      <c r="AB61" s="819"/>
      <c r="AC61" s="819"/>
      <c r="AD61" s="819"/>
      <c r="AE61" s="819"/>
      <c r="AF61" s="819"/>
      <c r="AG61" s="819"/>
      <c r="AH61" s="819"/>
      <c r="AI61" s="820"/>
    </row>
    <row r="62" spans="2:35" ht="22.5" customHeight="1">
      <c r="B62" s="469"/>
      <c r="C62" s="354"/>
      <c r="D62" s="351"/>
      <c r="E62" s="410"/>
      <c r="F62" s="410"/>
      <c r="G62" s="354"/>
      <c r="H62" s="410"/>
      <c r="I62" s="410"/>
      <c r="J62" s="410"/>
      <c r="K62" s="418"/>
      <c r="L62" s="418"/>
      <c r="M62" s="418"/>
      <c r="N62" s="418"/>
      <c r="O62" s="418"/>
      <c r="P62" s="544"/>
      <c r="Q62" s="831">
        <f t="shared" si="2"/>
        <v>0</v>
      </c>
      <c r="R62" s="670"/>
      <c r="S62" s="671"/>
      <c r="T62" s="457"/>
      <c r="V62" s="817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20"/>
    </row>
    <row r="63" spans="2:35" ht="22.5" customHeight="1">
      <c r="B63" s="469"/>
      <c r="C63" s="354"/>
      <c r="D63" s="351"/>
      <c r="E63" s="410"/>
      <c r="F63" s="410"/>
      <c r="G63" s="354"/>
      <c r="H63" s="410"/>
      <c r="I63" s="410"/>
      <c r="J63" s="410"/>
      <c r="K63" s="418"/>
      <c r="L63" s="418"/>
      <c r="M63" s="418"/>
      <c r="N63" s="418"/>
      <c r="O63" s="418"/>
      <c r="P63" s="544"/>
      <c r="Q63" s="831">
        <f t="shared" si="2"/>
        <v>0</v>
      </c>
      <c r="R63" s="670"/>
      <c r="S63" s="671"/>
      <c r="T63" s="457"/>
      <c r="V63" s="817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20"/>
    </row>
    <row r="64" spans="2:35" ht="22.5" customHeight="1">
      <c r="B64" s="469"/>
      <c r="C64" s="354"/>
      <c r="D64" s="351"/>
      <c r="E64" s="410"/>
      <c r="F64" s="410"/>
      <c r="G64" s="354"/>
      <c r="H64" s="410"/>
      <c r="I64" s="410"/>
      <c r="J64" s="410"/>
      <c r="K64" s="418"/>
      <c r="L64" s="418"/>
      <c r="M64" s="418"/>
      <c r="N64" s="418"/>
      <c r="O64" s="418"/>
      <c r="P64" s="544"/>
      <c r="Q64" s="831">
        <f t="shared" si="2"/>
        <v>0</v>
      </c>
      <c r="R64" s="670"/>
      <c r="S64" s="671"/>
      <c r="T64" s="457"/>
      <c r="V64" s="817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20"/>
    </row>
    <row r="65" spans="2:35" ht="22.5" customHeight="1">
      <c r="B65" s="469"/>
      <c r="C65" s="354"/>
      <c r="D65" s="351"/>
      <c r="E65" s="410"/>
      <c r="F65" s="410"/>
      <c r="G65" s="354"/>
      <c r="H65" s="410"/>
      <c r="I65" s="410"/>
      <c r="J65" s="410"/>
      <c r="K65" s="418"/>
      <c r="L65" s="418"/>
      <c r="M65" s="418"/>
      <c r="N65" s="418"/>
      <c r="O65" s="418"/>
      <c r="P65" s="544"/>
      <c r="Q65" s="831">
        <f t="shared" si="2"/>
        <v>0</v>
      </c>
      <c r="R65" s="670"/>
      <c r="S65" s="671"/>
      <c r="T65" s="457"/>
      <c r="V65" s="817"/>
      <c r="W65" s="819"/>
      <c r="X65" s="819"/>
      <c r="Y65" s="819"/>
      <c r="Z65" s="819"/>
      <c r="AA65" s="819"/>
      <c r="AB65" s="819"/>
      <c r="AC65" s="819"/>
      <c r="AD65" s="819"/>
      <c r="AE65" s="819"/>
      <c r="AF65" s="819"/>
      <c r="AG65" s="819"/>
      <c r="AH65" s="819"/>
      <c r="AI65" s="820"/>
    </row>
    <row r="66" spans="2:35" ht="22.5" customHeight="1">
      <c r="B66" s="469"/>
      <c r="C66" s="354"/>
      <c r="D66" s="351"/>
      <c r="E66" s="410"/>
      <c r="F66" s="410"/>
      <c r="G66" s="354"/>
      <c r="H66" s="410"/>
      <c r="I66" s="410"/>
      <c r="J66" s="410"/>
      <c r="K66" s="418"/>
      <c r="L66" s="418"/>
      <c r="M66" s="418"/>
      <c r="N66" s="418"/>
      <c r="O66" s="418"/>
      <c r="P66" s="544"/>
      <c r="Q66" s="831">
        <f t="shared" si="2"/>
        <v>0</v>
      </c>
      <c r="R66" s="670"/>
      <c r="S66" s="671"/>
      <c r="T66" s="457"/>
      <c r="V66" s="817"/>
      <c r="W66" s="819"/>
      <c r="X66" s="819"/>
      <c r="Y66" s="819"/>
      <c r="Z66" s="819"/>
      <c r="AA66" s="819"/>
      <c r="AB66" s="819"/>
      <c r="AC66" s="819"/>
      <c r="AD66" s="819"/>
      <c r="AE66" s="819"/>
      <c r="AF66" s="819"/>
      <c r="AG66" s="819"/>
      <c r="AH66" s="819"/>
      <c r="AI66" s="820"/>
    </row>
    <row r="67" spans="2:35" ht="22.5" customHeight="1">
      <c r="B67" s="469"/>
      <c r="C67" s="354"/>
      <c r="D67" s="351"/>
      <c r="E67" s="410"/>
      <c r="F67" s="410"/>
      <c r="G67" s="354"/>
      <c r="H67" s="410"/>
      <c r="I67" s="410"/>
      <c r="J67" s="410"/>
      <c r="K67" s="418"/>
      <c r="L67" s="418"/>
      <c r="M67" s="418"/>
      <c r="N67" s="418"/>
      <c r="O67" s="418"/>
      <c r="P67" s="544"/>
      <c r="Q67" s="831">
        <f t="shared" si="2"/>
        <v>0</v>
      </c>
      <c r="R67" s="670"/>
      <c r="S67" s="671"/>
      <c r="T67" s="457"/>
      <c r="V67" s="817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20"/>
    </row>
    <row r="68" spans="2:35" ht="22.5" customHeight="1">
      <c r="B68" s="469"/>
      <c r="C68" s="354"/>
      <c r="D68" s="351"/>
      <c r="E68" s="410"/>
      <c r="F68" s="410"/>
      <c r="G68" s="354"/>
      <c r="H68" s="410"/>
      <c r="I68" s="410"/>
      <c r="J68" s="410"/>
      <c r="K68" s="418"/>
      <c r="L68" s="418"/>
      <c r="M68" s="418"/>
      <c r="N68" s="418"/>
      <c r="O68" s="418"/>
      <c r="P68" s="544"/>
      <c r="Q68" s="831">
        <f t="shared" si="2"/>
        <v>0</v>
      </c>
      <c r="R68" s="670"/>
      <c r="S68" s="671"/>
      <c r="T68" s="457"/>
      <c r="V68" s="817"/>
      <c r="W68" s="819"/>
      <c r="X68" s="819"/>
      <c r="Y68" s="819"/>
      <c r="Z68" s="819"/>
      <c r="AA68" s="819"/>
      <c r="AB68" s="819"/>
      <c r="AC68" s="819"/>
      <c r="AD68" s="819"/>
      <c r="AE68" s="819"/>
      <c r="AF68" s="819"/>
      <c r="AG68" s="819"/>
      <c r="AH68" s="819"/>
      <c r="AI68" s="820"/>
    </row>
    <row r="69" spans="2:35" ht="22.5" customHeight="1">
      <c r="B69" s="469"/>
      <c r="C69" s="354"/>
      <c r="D69" s="351"/>
      <c r="E69" s="410"/>
      <c r="F69" s="410"/>
      <c r="G69" s="354"/>
      <c r="H69" s="410"/>
      <c r="I69" s="410"/>
      <c r="J69" s="410"/>
      <c r="K69" s="418"/>
      <c r="L69" s="418"/>
      <c r="M69" s="418"/>
      <c r="N69" s="418"/>
      <c r="O69" s="418"/>
      <c r="P69" s="544"/>
      <c r="Q69" s="831">
        <f t="shared" si="2"/>
        <v>0</v>
      </c>
      <c r="R69" s="670"/>
      <c r="S69" s="671"/>
      <c r="T69" s="457"/>
      <c r="V69" s="817"/>
      <c r="W69" s="819"/>
      <c r="X69" s="819"/>
      <c r="Y69" s="819"/>
      <c r="Z69" s="819"/>
      <c r="AA69" s="819"/>
      <c r="AB69" s="819"/>
      <c r="AC69" s="819"/>
      <c r="AD69" s="819"/>
      <c r="AE69" s="819"/>
      <c r="AF69" s="819"/>
      <c r="AG69" s="819"/>
      <c r="AH69" s="819"/>
      <c r="AI69" s="820"/>
    </row>
    <row r="70" spans="2:35" ht="22.5" customHeight="1">
      <c r="B70" s="469"/>
      <c r="C70" s="354"/>
      <c r="D70" s="351"/>
      <c r="E70" s="410"/>
      <c r="F70" s="410"/>
      <c r="G70" s="354"/>
      <c r="H70" s="410"/>
      <c r="I70" s="410"/>
      <c r="J70" s="410"/>
      <c r="K70" s="418"/>
      <c r="L70" s="418"/>
      <c r="M70" s="418"/>
      <c r="N70" s="418"/>
      <c r="O70" s="418"/>
      <c r="P70" s="544"/>
      <c r="Q70" s="831">
        <f t="shared" si="2"/>
        <v>0</v>
      </c>
      <c r="R70" s="670"/>
      <c r="S70" s="671"/>
      <c r="T70" s="457"/>
      <c r="V70" s="817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20"/>
    </row>
    <row r="71" spans="2:35" ht="22.5" customHeight="1">
      <c r="B71" s="469"/>
      <c r="C71" s="354"/>
      <c r="D71" s="351"/>
      <c r="E71" s="410"/>
      <c r="F71" s="410"/>
      <c r="G71" s="354"/>
      <c r="H71" s="410"/>
      <c r="I71" s="410"/>
      <c r="J71" s="410"/>
      <c r="K71" s="418"/>
      <c r="L71" s="418"/>
      <c r="M71" s="418"/>
      <c r="N71" s="418"/>
      <c r="O71" s="418"/>
      <c r="P71" s="544"/>
      <c r="Q71" s="831">
        <f t="shared" si="2"/>
        <v>0</v>
      </c>
      <c r="R71" s="670"/>
      <c r="S71" s="671"/>
      <c r="T71" s="457"/>
      <c r="V71" s="817"/>
      <c r="W71" s="819"/>
      <c r="X71" s="819"/>
      <c r="Y71" s="819"/>
      <c r="Z71" s="819"/>
      <c r="AA71" s="819"/>
      <c r="AB71" s="819"/>
      <c r="AC71" s="819"/>
      <c r="AD71" s="819"/>
      <c r="AE71" s="819"/>
      <c r="AF71" s="819"/>
      <c r="AG71" s="819"/>
      <c r="AH71" s="819"/>
      <c r="AI71" s="820"/>
    </row>
    <row r="72" spans="2:35" ht="22.5" customHeight="1">
      <c r="B72" s="469"/>
      <c r="C72" s="354"/>
      <c r="D72" s="351"/>
      <c r="E72" s="410"/>
      <c r="F72" s="410"/>
      <c r="G72" s="354"/>
      <c r="H72" s="410"/>
      <c r="I72" s="410"/>
      <c r="J72" s="410"/>
      <c r="K72" s="418"/>
      <c r="L72" s="418"/>
      <c r="M72" s="418"/>
      <c r="N72" s="418"/>
      <c r="O72" s="418"/>
      <c r="P72" s="544"/>
      <c r="Q72" s="831">
        <f t="shared" si="2"/>
        <v>0</v>
      </c>
      <c r="R72" s="670"/>
      <c r="S72" s="671"/>
      <c r="T72" s="457"/>
      <c r="V72" s="817"/>
      <c r="W72" s="819"/>
      <c r="X72" s="819"/>
      <c r="Y72" s="819"/>
      <c r="Z72" s="819"/>
      <c r="AA72" s="819"/>
      <c r="AB72" s="819"/>
      <c r="AC72" s="819"/>
      <c r="AD72" s="819"/>
      <c r="AE72" s="819"/>
      <c r="AF72" s="819"/>
      <c r="AG72" s="819"/>
      <c r="AH72" s="819"/>
      <c r="AI72" s="820"/>
    </row>
    <row r="73" spans="2:35" ht="22.5" customHeight="1">
      <c r="B73" s="469"/>
      <c r="C73" s="354"/>
      <c r="D73" s="352"/>
      <c r="E73" s="411"/>
      <c r="F73" s="411"/>
      <c r="G73" s="355"/>
      <c r="H73" s="411"/>
      <c r="I73" s="411"/>
      <c r="J73" s="411"/>
      <c r="K73" s="419"/>
      <c r="L73" s="419"/>
      <c r="M73" s="419"/>
      <c r="N73" s="419"/>
      <c r="O73" s="419"/>
      <c r="P73" s="545"/>
      <c r="Q73" s="832">
        <f t="shared" si="2"/>
        <v>0</v>
      </c>
      <c r="R73" s="670"/>
      <c r="S73" s="671"/>
      <c r="T73" s="457"/>
      <c r="V73" s="817"/>
      <c r="W73" s="819"/>
      <c r="X73" s="819"/>
      <c r="Y73" s="819"/>
      <c r="Z73" s="819"/>
      <c r="AA73" s="819"/>
      <c r="AB73" s="819"/>
      <c r="AC73" s="819"/>
      <c r="AD73" s="819"/>
      <c r="AE73" s="819"/>
      <c r="AF73" s="819"/>
      <c r="AG73" s="819"/>
      <c r="AH73" s="819"/>
      <c r="AI73" s="820"/>
    </row>
    <row r="74" spans="2:35" ht="22.5" customHeight="1">
      <c r="B74" s="469"/>
      <c r="C74" s="356"/>
      <c r="D74" s="353"/>
      <c r="E74" s="412"/>
      <c r="F74" s="412"/>
      <c r="G74" s="356"/>
      <c r="H74" s="412"/>
      <c r="I74" s="412"/>
      <c r="J74" s="412"/>
      <c r="K74" s="420"/>
      <c r="L74" s="420"/>
      <c r="M74" s="420"/>
      <c r="N74" s="420"/>
      <c r="O74" s="420"/>
      <c r="P74" s="546"/>
      <c r="Q74" s="833">
        <f t="shared" si="2"/>
        <v>0</v>
      </c>
      <c r="R74" s="672"/>
      <c r="S74" s="673"/>
      <c r="T74" s="457"/>
      <c r="V74" s="817"/>
      <c r="W74" s="819"/>
      <c r="X74" s="819"/>
      <c r="Y74" s="819"/>
      <c r="Z74" s="819"/>
      <c r="AA74" s="819"/>
      <c r="AB74" s="819"/>
      <c r="AC74" s="819"/>
      <c r="AD74" s="819"/>
      <c r="AE74" s="819"/>
      <c r="AF74" s="819"/>
      <c r="AG74" s="819"/>
      <c r="AH74" s="819"/>
      <c r="AI74" s="820"/>
    </row>
    <row r="75" spans="2:35" ht="22.5" customHeight="1" thickBot="1">
      <c r="B75" s="469"/>
      <c r="C75" s="447"/>
      <c r="D75" s="447"/>
      <c r="E75" s="811"/>
      <c r="F75" s="811"/>
      <c r="G75" s="811"/>
      <c r="H75" s="1348" t="s">
        <v>259</v>
      </c>
      <c r="I75" s="1349"/>
      <c r="J75" s="1350"/>
      <c r="K75" s="834">
        <f>SUM(K50:K74)</f>
        <v>0</v>
      </c>
      <c r="L75" s="835">
        <f>SUM(L50:L74)</f>
        <v>0</v>
      </c>
      <c r="M75" s="836">
        <f>SUM(M50:M74)</f>
        <v>0</v>
      </c>
      <c r="N75" s="836">
        <f>SUM(N50:N74)</f>
        <v>0</v>
      </c>
      <c r="O75" s="834">
        <f>SUM(O50:O74)</f>
        <v>0</v>
      </c>
      <c r="P75" s="834">
        <f>SUM(P50:P74)</f>
        <v>0</v>
      </c>
      <c r="Q75" s="837">
        <f>SUM(Q50:Q74)</f>
        <v>0</v>
      </c>
      <c r="R75" s="836">
        <f>SUM(R50:R74)</f>
        <v>0</v>
      </c>
      <c r="S75" s="505">
        <f>SUM(S50:S74)</f>
        <v>0</v>
      </c>
      <c r="T75" s="457"/>
      <c r="V75" s="817"/>
      <c r="W75" s="819"/>
      <c r="X75" s="819"/>
      <c r="Y75" s="819"/>
      <c r="Z75" s="819"/>
      <c r="AA75" s="819"/>
      <c r="AB75" s="819"/>
      <c r="AC75" s="819"/>
      <c r="AD75" s="819"/>
      <c r="AE75" s="819"/>
      <c r="AF75" s="819"/>
      <c r="AG75" s="819"/>
      <c r="AH75" s="819"/>
      <c r="AI75" s="820"/>
    </row>
    <row r="76" spans="2:35" ht="22.5" customHeight="1">
      <c r="B76" s="469"/>
      <c r="C76" s="447"/>
      <c r="D76" s="447"/>
      <c r="E76" s="811"/>
      <c r="F76" s="811"/>
      <c r="G76" s="811"/>
      <c r="H76" s="839"/>
      <c r="I76" s="839"/>
      <c r="J76" s="839"/>
      <c r="K76" s="811"/>
      <c r="L76" s="811"/>
      <c r="M76" s="811"/>
      <c r="N76" s="811"/>
      <c r="O76" s="811"/>
      <c r="P76" s="811"/>
      <c r="Q76" s="811"/>
      <c r="R76" s="811"/>
      <c r="S76" s="811"/>
      <c r="T76" s="457"/>
      <c r="V76" s="817"/>
      <c r="W76" s="819"/>
      <c r="X76" s="819"/>
      <c r="Y76" s="819"/>
      <c r="Z76" s="819"/>
      <c r="AA76" s="819"/>
      <c r="AB76" s="819"/>
      <c r="AC76" s="819"/>
      <c r="AD76" s="819"/>
      <c r="AE76" s="819"/>
      <c r="AF76" s="819"/>
      <c r="AG76" s="819"/>
      <c r="AH76" s="819"/>
      <c r="AI76" s="820"/>
    </row>
    <row r="77" spans="2:35" ht="22.5" customHeight="1">
      <c r="B77" s="469"/>
      <c r="C77" s="822" t="s">
        <v>732</v>
      </c>
      <c r="D77" s="790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57"/>
      <c r="V77" s="817"/>
      <c r="W77" s="819"/>
      <c r="X77" s="819"/>
      <c r="Y77" s="819"/>
      <c r="Z77" s="819"/>
      <c r="AA77" s="819"/>
      <c r="AB77" s="819"/>
      <c r="AC77" s="819"/>
      <c r="AD77" s="819"/>
      <c r="AE77" s="819"/>
      <c r="AF77" s="819"/>
      <c r="AG77" s="819"/>
      <c r="AH77" s="819"/>
      <c r="AI77" s="820"/>
    </row>
    <row r="78" spans="2:35" ht="22.5" customHeight="1">
      <c r="B78" s="469"/>
      <c r="C78" s="790"/>
      <c r="D78" s="790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57"/>
      <c r="V78" s="817"/>
      <c r="W78" s="819"/>
      <c r="X78" s="819"/>
      <c r="Y78" s="819"/>
      <c r="Z78" s="819"/>
      <c r="AA78" s="819"/>
      <c r="AB78" s="819"/>
      <c r="AC78" s="819"/>
      <c r="AD78" s="819"/>
      <c r="AE78" s="819"/>
      <c r="AF78" s="819"/>
      <c r="AG78" s="819"/>
      <c r="AH78" s="819"/>
      <c r="AI78" s="820"/>
    </row>
    <row r="79" spans="2:35" ht="22.5" customHeight="1">
      <c r="B79" s="469"/>
      <c r="C79" s="790"/>
      <c r="D79" s="790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57"/>
      <c r="V79" s="817"/>
      <c r="W79" s="819"/>
      <c r="X79" s="819"/>
      <c r="Y79" s="819"/>
      <c r="Z79" s="819"/>
      <c r="AA79" s="819"/>
      <c r="AB79" s="819"/>
      <c r="AC79" s="819"/>
      <c r="AD79" s="819"/>
      <c r="AE79" s="819"/>
      <c r="AF79" s="819"/>
      <c r="AG79" s="819"/>
      <c r="AH79" s="819"/>
      <c r="AI79" s="820"/>
    </row>
    <row r="80" spans="2:35" ht="37.5" customHeight="1">
      <c r="B80" s="469"/>
      <c r="C80" s="823" t="s">
        <v>252</v>
      </c>
      <c r="D80" s="824" t="s">
        <v>254</v>
      </c>
      <c r="E80" s="823" t="s">
        <v>451</v>
      </c>
      <c r="F80" s="823" t="s">
        <v>451</v>
      </c>
      <c r="G80" s="823" t="s">
        <v>256</v>
      </c>
      <c r="H80" s="823" t="s">
        <v>260</v>
      </c>
      <c r="I80" s="823" t="s">
        <v>262</v>
      </c>
      <c r="J80" s="823" t="s">
        <v>490</v>
      </c>
      <c r="K80" s="823" t="s">
        <v>258</v>
      </c>
      <c r="L80" s="823" t="s">
        <v>453</v>
      </c>
      <c r="M80" s="825" t="s">
        <v>464</v>
      </c>
      <c r="N80" s="823" t="s">
        <v>736</v>
      </c>
      <c r="O80" s="823" t="s">
        <v>737</v>
      </c>
      <c r="P80" s="826" t="s">
        <v>738</v>
      </c>
      <c r="Q80" s="823" t="s">
        <v>453</v>
      </c>
      <c r="R80" s="1346" t="s">
        <v>739</v>
      </c>
      <c r="S80" s="1347"/>
      <c r="T80" s="457"/>
      <c r="V80" s="817"/>
      <c r="W80" s="819"/>
      <c r="X80" s="819"/>
      <c r="Y80" s="819"/>
      <c r="Z80" s="819"/>
      <c r="AA80" s="819"/>
      <c r="AB80" s="819"/>
      <c r="AC80" s="819"/>
      <c r="AD80" s="819"/>
      <c r="AE80" s="819"/>
      <c r="AF80" s="819"/>
      <c r="AG80" s="819"/>
      <c r="AH80" s="819"/>
      <c r="AI80" s="820"/>
    </row>
    <row r="81" spans="2:35" ht="22.5" customHeight="1">
      <c r="B81" s="469"/>
      <c r="C81" s="827" t="s">
        <v>253</v>
      </c>
      <c r="D81" s="828" t="s">
        <v>253</v>
      </c>
      <c r="E81" s="827" t="s">
        <v>255</v>
      </c>
      <c r="F81" s="827" t="s">
        <v>452</v>
      </c>
      <c r="G81" s="827" t="s">
        <v>257</v>
      </c>
      <c r="H81" s="827" t="s">
        <v>261</v>
      </c>
      <c r="I81" s="827" t="s">
        <v>482</v>
      </c>
      <c r="J81" s="827" t="s">
        <v>518</v>
      </c>
      <c r="K81" s="827" t="s">
        <v>735</v>
      </c>
      <c r="L81" s="827">
        <f>ejercicio-1</f>
        <v>2019</v>
      </c>
      <c r="M81" s="827">
        <f>ejercicio</f>
        <v>2020</v>
      </c>
      <c r="N81" s="827">
        <f>ejercicio</f>
        <v>2020</v>
      </c>
      <c r="O81" s="827">
        <f>ejercicio</f>
        <v>2020</v>
      </c>
      <c r="P81" s="827">
        <f>ejercicio</f>
        <v>2020</v>
      </c>
      <c r="Q81" s="827">
        <f>ejercicio</f>
        <v>2020</v>
      </c>
      <c r="R81" s="829" t="s">
        <v>454</v>
      </c>
      <c r="S81" s="830" t="s">
        <v>455</v>
      </c>
      <c r="T81" s="457"/>
      <c r="V81" s="817"/>
      <c r="W81" s="819"/>
      <c r="X81" s="819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20"/>
    </row>
    <row r="82" spans="2:35" ht="22.5" customHeight="1">
      <c r="B82" s="469"/>
      <c r="C82" s="354"/>
      <c r="D82" s="351"/>
      <c r="E82" s="410"/>
      <c r="F82" s="410"/>
      <c r="G82" s="354"/>
      <c r="H82" s="410"/>
      <c r="I82" s="410"/>
      <c r="J82" s="613"/>
      <c r="K82" s="418"/>
      <c r="L82" s="418"/>
      <c r="M82" s="614"/>
      <c r="N82" s="614"/>
      <c r="O82" s="614"/>
      <c r="P82" s="544"/>
      <c r="Q82" s="840">
        <f>L82+M82-N82</f>
        <v>0</v>
      </c>
      <c r="R82" s="668"/>
      <c r="S82" s="669"/>
      <c r="T82" s="457"/>
      <c r="V82" s="817"/>
      <c r="W82" s="819"/>
      <c r="X82" s="819"/>
      <c r="Y82" s="819"/>
      <c r="Z82" s="819"/>
      <c r="AA82" s="819"/>
      <c r="AB82" s="819"/>
      <c r="AC82" s="819"/>
      <c r="AD82" s="819"/>
      <c r="AE82" s="819"/>
      <c r="AF82" s="819"/>
      <c r="AG82" s="819"/>
      <c r="AH82" s="819"/>
      <c r="AI82" s="820"/>
    </row>
    <row r="83" spans="2:35" ht="22.5" customHeight="1">
      <c r="B83" s="469"/>
      <c r="C83" s="354"/>
      <c r="D83" s="351"/>
      <c r="E83" s="410"/>
      <c r="F83" s="410"/>
      <c r="G83" s="354"/>
      <c r="H83" s="410"/>
      <c r="I83" s="410"/>
      <c r="J83" s="410"/>
      <c r="K83" s="418"/>
      <c r="L83" s="418"/>
      <c r="M83" s="418"/>
      <c r="N83" s="418"/>
      <c r="O83" s="418"/>
      <c r="P83" s="544"/>
      <c r="Q83" s="831">
        <f aca="true" t="shared" si="3" ref="Q83:Q106">L83+M83-N83</f>
        <v>0</v>
      </c>
      <c r="R83" s="670"/>
      <c r="S83" s="671"/>
      <c r="T83" s="457"/>
      <c r="V83" s="817"/>
      <c r="W83" s="819"/>
      <c r="X83" s="819"/>
      <c r="Y83" s="819"/>
      <c r="Z83" s="819"/>
      <c r="AA83" s="819"/>
      <c r="AB83" s="819"/>
      <c r="AC83" s="819"/>
      <c r="AD83" s="819"/>
      <c r="AE83" s="819"/>
      <c r="AF83" s="819"/>
      <c r="AG83" s="819"/>
      <c r="AH83" s="819"/>
      <c r="AI83" s="820"/>
    </row>
    <row r="84" spans="2:35" ht="22.5" customHeight="1">
      <c r="B84" s="469"/>
      <c r="C84" s="354"/>
      <c r="D84" s="351"/>
      <c r="E84" s="410" t="s">
        <v>440</v>
      </c>
      <c r="F84" s="410"/>
      <c r="G84" s="354"/>
      <c r="H84" s="410"/>
      <c r="I84" s="410"/>
      <c r="J84" s="410"/>
      <c r="K84" s="418"/>
      <c r="L84" s="418"/>
      <c r="M84" s="418"/>
      <c r="N84" s="418"/>
      <c r="O84" s="418"/>
      <c r="P84" s="544"/>
      <c r="Q84" s="831">
        <f t="shared" si="3"/>
        <v>0</v>
      </c>
      <c r="R84" s="670"/>
      <c r="S84" s="671"/>
      <c r="T84" s="457"/>
      <c r="V84" s="817"/>
      <c r="W84" s="819"/>
      <c r="X84" s="819"/>
      <c r="Y84" s="819"/>
      <c r="Z84" s="819"/>
      <c r="AA84" s="819"/>
      <c r="AB84" s="819"/>
      <c r="AC84" s="819"/>
      <c r="AD84" s="819"/>
      <c r="AE84" s="819"/>
      <c r="AF84" s="819"/>
      <c r="AG84" s="819"/>
      <c r="AH84" s="819"/>
      <c r="AI84" s="820"/>
    </row>
    <row r="85" spans="2:35" ht="22.5" customHeight="1">
      <c r="B85" s="469"/>
      <c r="C85" s="354"/>
      <c r="D85" s="351"/>
      <c r="E85" s="410"/>
      <c r="F85" s="410"/>
      <c r="G85" s="354"/>
      <c r="H85" s="410"/>
      <c r="I85" s="410"/>
      <c r="J85" s="410"/>
      <c r="K85" s="418"/>
      <c r="L85" s="418"/>
      <c r="M85" s="418"/>
      <c r="N85" s="418"/>
      <c r="O85" s="418"/>
      <c r="P85" s="544"/>
      <c r="Q85" s="831">
        <f t="shared" si="3"/>
        <v>0</v>
      </c>
      <c r="R85" s="670"/>
      <c r="S85" s="671"/>
      <c r="T85" s="457"/>
      <c r="V85" s="817"/>
      <c r="W85" s="819"/>
      <c r="X85" s="819"/>
      <c r="Y85" s="819"/>
      <c r="Z85" s="819"/>
      <c r="AA85" s="819"/>
      <c r="AB85" s="819"/>
      <c r="AC85" s="819"/>
      <c r="AD85" s="819"/>
      <c r="AE85" s="819"/>
      <c r="AF85" s="819"/>
      <c r="AG85" s="819"/>
      <c r="AH85" s="819"/>
      <c r="AI85" s="820"/>
    </row>
    <row r="86" spans="2:35" ht="22.5" customHeight="1">
      <c r="B86" s="469"/>
      <c r="C86" s="354"/>
      <c r="D86" s="351"/>
      <c r="E86" s="410"/>
      <c r="F86" s="410"/>
      <c r="G86" s="354"/>
      <c r="H86" s="410"/>
      <c r="I86" s="410"/>
      <c r="J86" s="410"/>
      <c r="K86" s="418"/>
      <c r="L86" s="418"/>
      <c r="M86" s="418"/>
      <c r="N86" s="418"/>
      <c r="O86" s="418"/>
      <c r="P86" s="544"/>
      <c r="Q86" s="831">
        <f t="shared" si="3"/>
        <v>0</v>
      </c>
      <c r="R86" s="670"/>
      <c r="S86" s="671"/>
      <c r="T86" s="457"/>
      <c r="V86" s="817"/>
      <c r="W86" s="819"/>
      <c r="X86" s="819"/>
      <c r="Y86" s="819"/>
      <c r="Z86" s="819"/>
      <c r="AA86" s="819"/>
      <c r="AB86" s="819"/>
      <c r="AC86" s="819"/>
      <c r="AD86" s="819"/>
      <c r="AE86" s="819"/>
      <c r="AF86" s="819"/>
      <c r="AG86" s="819"/>
      <c r="AH86" s="819"/>
      <c r="AI86" s="820"/>
    </row>
    <row r="87" spans="2:35" ht="22.5" customHeight="1">
      <c r="B87" s="469"/>
      <c r="C87" s="354"/>
      <c r="D87" s="351"/>
      <c r="E87" s="410"/>
      <c r="F87" s="410"/>
      <c r="G87" s="354"/>
      <c r="H87" s="410"/>
      <c r="I87" s="410"/>
      <c r="J87" s="410"/>
      <c r="K87" s="418"/>
      <c r="L87" s="418"/>
      <c r="M87" s="418"/>
      <c r="N87" s="418"/>
      <c r="O87" s="418"/>
      <c r="P87" s="544"/>
      <c r="Q87" s="831">
        <f t="shared" si="3"/>
        <v>0</v>
      </c>
      <c r="R87" s="670"/>
      <c r="S87" s="671"/>
      <c r="T87" s="457"/>
      <c r="V87" s="817"/>
      <c r="W87" s="819"/>
      <c r="X87" s="819"/>
      <c r="Y87" s="819"/>
      <c r="Z87" s="819"/>
      <c r="AA87" s="819"/>
      <c r="AB87" s="819"/>
      <c r="AC87" s="819"/>
      <c r="AD87" s="819"/>
      <c r="AE87" s="819"/>
      <c r="AF87" s="819"/>
      <c r="AG87" s="819"/>
      <c r="AH87" s="819"/>
      <c r="AI87" s="820"/>
    </row>
    <row r="88" spans="2:35" ht="22.5" customHeight="1">
      <c r="B88" s="469"/>
      <c r="C88" s="354"/>
      <c r="D88" s="351"/>
      <c r="E88" s="410"/>
      <c r="F88" s="410"/>
      <c r="G88" s="354"/>
      <c r="H88" s="410"/>
      <c r="I88" s="410"/>
      <c r="J88" s="410"/>
      <c r="K88" s="418"/>
      <c r="L88" s="418"/>
      <c r="M88" s="418"/>
      <c r="N88" s="418"/>
      <c r="O88" s="418"/>
      <c r="P88" s="544"/>
      <c r="Q88" s="831">
        <f t="shared" si="3"/>
        <v>0</v>
      </c>
      <c r="R88" s="670"/>
      <c r="S88" s="671"/>
      <c r="T88" s="457"/>
      <c r="V88" s="817"/>
      <c r="W88" s="819"/>
      <c r="X88" s="819"/>
      <c r="Y88" s="819"/>
      <c r="Z88" s="819"/>
      <c r="AA88" s="819"/>
      <c r="AB88" s="819"/>
      <c r="AC88" s="819"/>
      <c r="AD88" s="819"/>
      <c r="AE88" s="819"/>
      <c r="AF88" s="819"/>
      <c r="AG88" s="819"/>
      <c r="AH88" s="819"/>
      <c r="AI88" s="820"/>
    </row>
    <row r="89" spans="2:35" ht="22.5" customHeight="1">
      <c r="B89" s="469"/>
      <c r="C89" s="354"/>
      <c r="D89" s="351"/>
      <c r="E89" s="410"/>
      <c r="F89" s="410"/>
      <c r="G89" s="354"/>
      <c r="H89" s="410"/>
      <c r="I89" s="410"/>
      <c r="J89" s="410"/>
      <c r="K89" s="418"/>
      <c r="L89" s="418"/>
      <c r="M89" s="418"/>
      <c r="N89" s="418"/>
      <c r="O89" s="418"/>
      <c r="P89" s="544"/>
      <c r="Q89" s="831">
        <f t="shared" si="3"/>
        <v>0</v>
      </c>
      <c r="R89" s="670"/>
      <c r="S89" s="671"/>
      <c r="T89" s="457"/>
      <c r="V89" s="817"/>
      <c r="W89" s="819"/>
      <c r="X89" s="819"/>
      <c r="Y89" s="819"/>
      <c r="Z89" s="819"/>
      <c r="AA89" s="819"/>
      <c r="AB89" s="819"/>
      <c r="AC89" s="819"/>
      <c r="AD89" s="819"/>
      <c r="AE89" s="819"/>
      <c r="AF89" s="819"/>
      <c r="AG89" s="819"/>
      <c r="AH89" s="819"/>
      <c r="AI89" s="820"/>
    </row>
    <row r="90" spans="2:35" ht="22.5" customHeight="1">
      <c r="B90" s="469"/>
      <c r="C90" s="354"/>
      <c r="D90" s="351"/>
      <c r="E90" s="410"/>
      <c r="F90" s="410"/>
      <c r="G90" s="354"/>
      <c r="H90" s="410"/>
      <c r="I90" s="410"/>
      <c r="J90" s="410"/>
      <c r="K90" s="418"/>
      <c r="L90" s="418"/>
      <c r="M90" s="418"/>
      <c r="N90" s="418"/>
      <c r="O90" s="418"/>
      <c r="P90" s="544"/>
      <c r="Q90" s="831">
        <f t="shared" si="3"/>
        <v>0</v>
      </c>
      <c r="R90" s="670"/>
      <c r="S90" s="671"/>
      <c r="T90" s="457"/>
      <c r="V90" s="817"/>
      <c r="W90" s="819"/>
      <c r="X90" s="819"/>
      <c r="Y90" s="819"/>
      <c r="Z90" s="819"/>
      <c r="AA90" s="819"/>
      <c r="AB90" s="819"/>
      <c r="AC90" s="819"/>
      <c r="AD90" s="819"/>
      <c r="AE90" s="819"/>
      <c r="AF90" s="819"/>
      <c r="AG90" s="819"/>
      <c r="AH90" s="819"/>
      <c r="AI90" s="820"/>
    </row>
    <row r="91" spans="2:35" ht="22.5" customHeight="1">
      <c r="B91" s="469"/>
      <c r="C91" s="354"/>
      <c r="D91" s="351"/>
      <c r="E91" s="410"/>
      <c r="F91" s="410"/>
      <c r="G91" s="354"/>
      <c r="H91" s="410"/>
      <c r="I91" s="410"/>
      <c r="J91" s="410"/>
      <c r="K91" s="418"/>
      <c r="L91" s="418"/>
      <c r="M91" s="418"/>
      <c r="N91" s="418"/>
      <c r="O91" s="418"/>
      <c r="P91" s="544"/>
      <c r="Q91" s="831">
        <f t="shared" si="3"/>
        <v>0</v>
      </c>
      <c r="R91" s="670"/>
      <c r="S91" s="671"/>
      <c r="T91" s="457"/>
      <c r="V91" s="817"/>
      <c r="W91" s="819"/>
      <c r="X91" s="819"/>
      <c r="Y91" s="819"/>
      <c r="Z91" s="819"/>
      <c r="AA91" s="819"/>
      <c r="AB91" s="819"/>
      <c r="AC91" s="819"/>
      <c r="AD91" s="819"/>
      <c r="AE91" s="819"/>
      <c r="AF91" s="819"/>
      <c r="AG91" s="819"/>
      <c r="AH91" s="819"/>
      <c r="AI91" s="820"/>
    </row>
    <row r="92" spans="2:35" ht="22.5" customHeight="1">
      <c r="B92" s="469"/>
      <c r="C92" s="354"/>
      <c r="D92" s="351"/>
      <c r="E92" s="410"/>
      <c r="F92" s="410"/>
      <c r="G92" s="354"/>
      <c r="H92" s="410"/>
      <c r="I92" s="410"/>
      <c r="J92" s="410"/>
      <c r="K92" s="418"/>
      <c r="L92" s="418"/>
      <c r="M92" s="418"/>
      <c r="N92" s="418"/>
      <c r="O92" s="418"/>
      <c r="P92" s="544"/>
      <c r="Q92" s="831">
        <f t="shared" si="3"/>
        <v>0</v>
      </c>
      <c r="R92" s="670"/>
      <c r="S92" s="671"/>
      <c r="T92" s="457"/>
      <c r="V92" s="817"/>
      <c r="W92" s="819"/>
      <c r="X92" s="819"/>
      <c r="Y92" s="819"/>
      <c r="Z92" s="819"/>
      <c r="AA92" s="819"/>
      <c r="AB92" s="819"/>
      <c r="AC92" s="819"/>
      <c r="AD92" s="819"/>
      <c r="AE92" s="819"/>
      <c r="AF92" s="819"/>
      <c r="AG92" s="819"/>
      <c r="AH92" s="819"/>
      <c r="AI92" s="820"/>
    </row>
    <row r="93" spans="2:35" ht="22.5" customHeight="1">
      <c r="B93" s="469"/>
      <c r="C93" s="354"/>
      <c r="D93" s="351"/>
      <c r="E93" s="410"/>
      <c r="F93" s="410"/>
      <c r="G93" s="354"/>
      <c r="H93" s="410"/>
      <c r="I93" s="410"/>
      <c r="J93" s="410"/>
      <c r="K93" s="418"/>
      <c r="L93" s="418"/>
      <c r="M93" s="418"/>
      <c r="N93" s="418"/>
      <c r="O93" s="418"/>
      <c r="P93" s="544"/>
      <c r="Q93" s="831">
        <f t="shared" si="3"/>
        <v>0</v>
      </c>
      <c r="R93" s="670"/>
      <c r="S93" s="671"/>
      <c r="T93" s="457"/>
      <c r="V93" s="817"/>
      <c r="W93" s="819"/>
      <c r="X93" s="819"/>
      <c r="Y93" s="819"/>
      <c r="Z93" s="819"/>
      <c r="AA93" s="819"/>
      <c r="AB93" s="819"/>
      <c r="AC93" s="819"/>
      <c r="AD93" s="819"/>
      <c r="AE93" s="819"/>
      <c r="AF93" s="819"/>
      <c r="AG93" s="819"/>
      <c r="AH93" s="819"/>
      <c r="AI93" s="820"/>
    </row>
    <row r="94" spans="2:35" ht="22.5" customHeight="1">
      <c r="B94" s="469"/>
      <c r="C94" s="354"/>
      <c r="D94" s="351"/>
      <c r="E94" s="410"/>
      <c r="F94" s="410"/>
      <c r="G94" s="354"/>
      <c r="H94" s="410"/>
      <c r="I94" s="410"/>
      <c r="J94" s="410"/>
      <c r="K94" s="418"/>
      <c r="L94" s="418"/>
      <c r="M94" s="418"/>
      <c r="N94" s="418"/>
      <c r="O94" s="418"/>
      <c r="P94" s="544"/>
      <c r="Q94" s="831">
        <f t="shared" si="3"/>
        <v>0</v>
      </c>
      <c r="R94" s="670"/>
      <c r="S94" s="671"/>
      <c r="T94" s="457"/>
      <c r="V94" s="817"/>
      <c r="W94" s="819"/>
      <c r="X94" s="819"/>
      <c r="Y94" s="819"/>
      <c r="Z94" s="819"/>
      <c r="AA94" s="819"/>
      <c r="AB94" s="819"/>
      <c r="AC94" s="819"/>
      <c r="AD94" s="819"/>
      <c r="AE94" s="819"/>
      <c r="AF94" s="819"/>
      <c r="AG94" s="819"/>
      <c r="AH94" s="819"/>
      <c r="AI94" s="820"/>
    </row>
    <row r="95" spans="2:35" ht="22.5" customHeight="1">
      <c r="B95" s="469"/>
      <c r="C95" s="354"/>
      <c r="D95" s="351"/>
      <c r="E95" s="410"/>
      <c r="F95" s="410"/>
      <c r="G95" s="354"/>
      <c r="H95" s="410"/>
      <c r="I95" s="410"/>
      <c r="J95" s="410"/>
      <c r="K95" s="418"/>
      <c r="L95" s="418"/>
      <c r="M95" s="418"/>
      <c r="N95" s="418"/>
      <c r="O95" s="418"/>
      <c r="P95" s="544"/>
      <c r="Q95" s="831">
        <f t="shared" si="3"/>
        <v>0</v>
      </c>
      <c r="R95" s="670"/>
      <c r="S95" s="671"/>
      <c r="T95" s="457"/>
      <c r="V95" s="817"/>
      <c r="W95" s="819"/>
      <c r="X95" s="819"/>
      <c r="Y95" s="819"/>
      <c r="Z95" s="819"/>
      <c r="AA95" s="819"/>
      <c r="AB95" s="819"/>
      <c r="AC95" s="819"/>
      <c r="AD95" s="819"/>
      <c r="AE95" s="819"/>
      <c r="AF95" s="819"/>
      <c r="AG95" s="819"/>
      <c r="AH95" s="819"/>
      <c r="AI95" s="820"/>
    </row>
    <row r="96" spans="2:35" ht="22.5" customHeight="1">
      <c r="B96" s="469"/>
      <c r="C96" s="354"/>
      <c r="D96" s="351"/>
      <c r="E96" s="410"/>
      <c r="F96" s="410"/>
      <c r="G96" s="354"/>
      <c r="H96" s="410"/>
      <c r="I96" s="410"/>
      <c r="J96" s="410"/>
      <c r="K96" s="418"/>
      <c r="L96" s="418"/>
      <c r="M96" s="418"/>
      <c r="N96" s="418"/>
      <c r="O96" s="418"/>
      <c r="P96" s="544"/>
      <c r="Q96" s="831">
        <f t="shared" si="3"/>
        <v>0</v>
      </c>
      <c r="R96" s="670"/>
      <c r="S96" s="671"/>
      <c r="T96" s="457"/>
      <c r="V96" s="817"/>
      <c r="W96" s="819"/>
      <c r="X96" s="819"/>
      <c r="Y96" s="819"/>
      <c r="Z96" s="819"/>
      <c r="AA96" s="819"/>
      <c r="AB96" s="819"/>
      <c r="AC96" s="819"/>
      <c r="AD96" s="819"/>
      <c r="AE96" s="819"/>
      <c r="AF96" s="819"/>
      <c r="AG96" s="819"/>
      <c r="AH96" s="819"/>
      <c r="AI96" s="820"/>
    </row>
    <row r="97" spans="2:35" ht="22.5" customHeight="1">
      <c r="B97" s="469"/>
      <c r="C97" s="354"/>
      <c r="D97" s="351"/>
      <c r="E97" s="410"/>
      <c r="F97" s="410"/>
      <c r="G97" s="354"/>
      <c r="H97" s="410"/>
      <c r="I97" s="410"/>
      <c r="J97" s="410"/>
      <c r="K97" s="418"/>
      <c r="L97" s="418"/>
      <c r="M97" s="418"/>
      <c r="N97" s="418"/>
      <c r="O97" s="418"/>
      <c r="P97" s="544"/>
      <c r="Q97" s="831">
        <f t="shared" si="3"/>
        <v>0</v>
      </c>
      <c r="R97" s="670"/>
      <c r="S97" s="671"/>
      <c r="T97" s="457"/>
      <c r="V97" s="817"/>
      <c r="W97" s="819"/>
      <c r="X97" s="819"/>
      <c r="Y97" s="819"/>
      <c r="Z97" s="819"/>
      <c r="AA97" s="819"/>
      <c r="AB97" s="819"/>
      <c r="AC97" s="819"/>
      <c r="AD97" s="819"/>
      <c r="AE97" s="819"/>
      <c r="AF97" s="819"/>
      <c r="AG97" s="819"/>
      <c r="AH97" s="819"/>
      <c r="AI97" s="820"/>
    </row>
    <row r="98" spans="2:35" ht="22.5" customHeight="1">
      <c r="B98" s="469"/>
      <c r="C98" s="354"/>
      <c r="D98" s="351"/>
      <c r="E98" s="410"/>
      <c r="F98" s="410"/>
      <c r="G98" s="354"/>
      <c r="H98" s="410"/>
      <c r="I98" s="410"/>
      <c r="J98" s="410"/>
      <c r="K98" s="418"/>
      <c r="L98" s="418"/>
      <c r="M98" s="418"/>
      <c r="N98" s="418"/>
      <c r="O98" s="418"/>
      <c r="P98" s="544"/>
      <c r="Q98" s="831">
        <f t="shared" si="3"/>
        <v>0</v>
      </c>
      <c r="R98" s="670"/>
      <c r="S98" s="671"/>
      <c r="T98" s="457"/>
      <c r="V98" s="817"/>
      <c r="W98" s="819"/>
      <c r="X98" s="819"/>
      <c r="Y98" s="819"/>
      <c r="Z98" s="819"/>
      <c r="AA98" s="819"/>
      <c r="AB98" s="819"/>
      <c r="AC98" s="819"/>
      <c r="AD98" s="819"/>
      <c r="AE98" s="819"/>
      <c r="AF98" s="819"/>
      <c r="AG98" s="819"/>
      <c r="AH98" s="819"/>
      <c r="AI98" s="820"/>
    </row>
    <row r="99" spans="2:35" ht="22.5" customHeight="1">
      <c r="B99" s="469"/>
      <c r="C99" s="354"/>
      <c r="D99" s="351"/>
      <c r="E99" s="410"/>
      <c r="F99" s="410"/>
      <c r="G99" s="354"/>
      <c r="H99" s="410"/>
      <c r="I99" s="410"/>
      <c r="J99" s="410"/>
      <c r="K99" s="418"/>
      <c r="L99" s="418"/>
      <c r="M99" s="418"/>
      <c r="N99" s="418"/>
      <c r="O99" s="418"/>
      <c r="P99" s="544"/>
      <c r="Q99" s="831">
        <f t="shared" si="3"/>
        <v>0</v>
      </c>
      <c r="R99" s="670"/>
      <c r="S99" s="671"/>
      <c r="T99" s="457"/>
      <c r="V99" s="817"/>
      <c r="W99" s="819"/>
      <c r="X99" s="819"/>
      <c r="Y99" s="819"/>
      <c r="Z99" s="819"/>
      <c r="AA99" s="819"/>
      <c r="AB99" s="819"/>
      <c r="AC99" s="819"/>
      <c r="AD99" s="819"/>
      <c r="AE99" s="819"/>
      <c r="AF99" s="819"/>
      <c r="AG99" s="819"/>
      <c r="AH99" s="819"/>
      <c r="AI99" s="820"/>
    </row>
    <row r="100" spans="2:35" ht="22.5" customHeight="1">
      <c r="B100" s="469"/>
      <c r="C100" s="354"/>
      <c r="D100" s="351"/>
      <c r="E100" s="410"/>
      <c r="F100" s="410"/>
      <c r="G100" s="354"/>
      <c r="H100" s="410"/>
      <c r="I100" s="410"/>
      <c r="J100" s="410"/>
      <c r="K100" s="418"/>
      <c r="L100" s="418"/>
      <c r="M100" s="418"/>
      <c r="N100" s="418"/>
      <c r="O100" s="418"/>
      <c r="P100" s="544"/>
      <c r="Q100" s="831">
        <f t="shared" si="3"/>
        <v>0</v>
      </c>
      <c r="R100" s="670"/>
      <c r="S100" s="671"/>
      <c r="T100" s="457"/>
      <c r="V100" s="817"/>
      <c r="W100" s="819"/>
      <c r="X100" s="819"/>
      <c r="Y100" s="819"/>
      <c r="Z100" s="819"/>
      <c r="AA100" s="819"/>
      <c r="AB100" s="819"/>
      <c r="AC100" s="819"/>
      <c r="AD100" s="819"/>
      <c r="AE100" s="819"/>
      <c r="AF100" s="819"/>
      <c r="AG100" s="819"/>
      <c r="AH100" s="819"/>
      <c r="AI100" s="820"/>
    </row>
    <row r="101" spans="2:35" ht="22.5" customHeight="1">
      <c r="B101" s="469"/>
      <c r="C101" s="354"/>
      <c r="D101" s="351"/>
      <c r="E101" s="410"/>
      <c r="F101" s="410"/>
      <c r="G101" s="354"/>
      <c r="H101" s="410"/>
      <c r="I101" s="410"/>
      <c r="J101" s="410"/>
      <c r="K101" s="418"/>
      <c r="L101" s="418"/>
      <c r="M101" s="418"/>
      <c r="N101" s="418"/>
      <c r="O101" s="418"/>
      <c r="P101" s="544"/>
      <c r="Q101" s="831">
        <f t="shared" si="3"/>
        <v>0</v>
      </c>
      <c r="R101" s="670"/>
      <c r="S101" s="671"/>
      <c r="T101" s="457"/>
      <c r="V101" s="817"/>
      <c r="W101" s="819"/>
      <c r="X101" s="819"/>
      <c r="Y101" s="819"/>
      <c r="Z101" s="819"/>
      <c r="AA101" s="819"/>
      <c r="AB101" s="819"/>
      <c r="AC101" s="819"/>
      <c r="AD101" s="819"/>
      <c r="AE101" s="819"/>
      <c r="AF101" s="819"/>
      <c r="AG101" s="819"/>
      <c r="AH101" s="819"/>
      <c r="AI101" s="820"/>
    </row>
    <row r="102" spans="2:35" ht="22.5" customHeight="1">
      <c r="B102" s="469"/>
      <c r="C102" s="354"/>
      <c r="D102" s="351"/>
      <c r="E102" s="410"/>
      <c r="F102" s="410"/>
      <c r="G102" s="354"/>
      <c r="H102" s="410"/>
      <c r="I102" s="410"/>
      <c r="J102" s="410"/>
      <c r="K102" s="418"/>
      <c r="L102" s="418"/>
      <c r="M102" s="418"/>
      <c r="N102" s="418"/>
      <c r="O102" s="418"/>
      <c r="P102" s="544"/>
      <c r="Q102" s="831">
        <f t="shared" si="3"/>
        <v>0</v>
      </c>
      <c r="R102" s="670"/>
      <c r="S102" s="671"/>
      <c r="T102" s="457"/>
      <c r="V102" s="817"/>
      <c r="W102" s="819"/>
      <c r="X102" s="819"/>
      <c r="Y102" s="819"/>
      <c r="Z102" s="819"/>
      <c r="AA102" s="819"/>
      <c r="AB102" s="819"/>
      <c r="AC102" s="819"/>
      <c r="AD102" s="819"/>
      <c r="AE102" s="819"/>
      <c r="AF102" s="819"/>
      <c r="AG102" s="819"/>
      <c r="AH102" s="819"/>
      <c r="AI102" s="820"/>
    </row>
    <row r="103" spans="2:35" ht="22.5" customHeight="1">
      <c r="B103" s="469"/>
      <c r="C103" s="354"/>
      <c r="D103" s="351"/>
      <c r="E103" s="410"/>
      <c r="F103" s="410"/>
      <c r="G103" s="354"/>
      <c r="H103" s="410"/>
      <c r="I103" s="410"/>
      <c r="J103" s="410"/>
      <c r="K103" s="418"/>
      <c r="L103" s="418"/>
      <c r="M103" s="418"/>
      <c r="N103" s="418"/>
      <c r="O103" s="418"/>
      <c r="P103" s="544"/>
      <c r="Q103" s="831">
        <f t="shared" si="3"/>
        <v>0</v>
      </c>
      <c r="R103" s="670"/>
      <c r="S103" s="671"/>
      <c r="T103" s="457"/>
      <c r="V103" s="817"/>
      <c r="W103" s="819"/>
      <c r="X103" s="819"/>
      <c r="Y103" s="819"/>
      <c r="Z103" s="819"/>
      <c r="AA103" s="819"/>
      <c r="AB103" s="819"/>
      <c r="AC103" s="819"/>
      <c r="AD103" s="819"/>
      <c r="AE103" s="819"/>
      <c r="AF103" s="819"/>
      <c r="AG103" s="819"/>
      <c r="AH103" s="819"/>
      <c r="AI103" s="820"/>
    </row>
    <row r="104" spans="2:35" ht="22.5" customHeight="1">
      <c r="B104" s="469"/>
      <c r="C104" s="354"/>
      <c r="D104" s="351"/>
      <c r="E104" s="410"/>
      <c r="F104" s="410"/>
      <c r="G104" s="354"/>
      <c r="H104" s="410"/>
      <c r="I104" s="410"/>
      <c r="J104" s="410"/>
      <c r="K104" s="418"/>
      <c r="L104" s="418"/>
      <c r="M104" s="418"/>
      <c r="N104" s="418"/>
      <c r="O104" s="418"/>
      <c r="P104" s="544"/>
      <c r="Q104" s="831">
        <f t="shared" si="3"/>
        <v>0</v>
      </c>
      <c r="R104" s="670"/>
      <c r="S104" s="671"/>
      <c r="T104" s="457"/>
      <c r="V104" s="817"/>
      <c r="W104" s="819"/>
      <c r="X104" s="819"/>
      <c r="Y104" s="819"/>
      <c r="Z104" s="819"/>
      <c r="AA104" s="819"/>
      <c r="AB104" s="819"/>
      <c r="AC104" s="819"/>
      <c r="AD104" s="819"/>
      <c r="AE104" s="819"/>
      <c r="AF104" s="819"/>
      <c r="AG104" s="819"/>
      <c r="AH104" s="819"/>
      <c r="AI104" s="820"/>
    </row>
    <row r="105" spans="2:35" ht="22.5" customHeight="1">
      <c r="B105" s="469"/>
      <c r="C105" s="354"/>
      <c r="D105" s="352"/>
      <c r="E105" s="411"/>
      <c r="F105" s="411"/>
      <c r="G105" s="355"/>
      <c r="H105" s="411"/>
      <c r="I105" s="411"/>
      <c r="J105" s="411"/>
      <c r="K105" s="419"/>
      <c r="L105" s="419"/>
      <c r="M105" s="419"/>
      <c r="N105" s="419"/>
      <c r="O105" s="419"/>
      <c r="P105" s="545"/>
      <c r="Q105" s="832">
        <f t="shared" si="3"/>
        <v>0</v>
      </c>
      <c r="R105" s="670"/>
      <c r="S105" s="671"/>
      <c r="T105" s="457"/>
      <c r="V105" s="817"/>
      <c r="W105" s="819"/>
      <c r="X105" s="819"/>
      <c r="Y105" s="819"/>
      <c r="Z105" s="819"/>
      <c r="AA105" s="819"/>
      <c r="AB105" s="819"/>
      <c r="AC105" s="819"/>
      <c r="AD105" s="819"/>
      <c r="AE105" s="819"/>
      <c r="AF105" s="819"/>
      <c r="AG105" s="819"/>
      <c r="AH105" s="819"/>
      <c r="AI105" s="820"/>
    </row>
    <row r="106" spans="2:35" ht="22.5" customHeight="1">
      <c r="B106" s="469"/>
      <c r="C106" s="356"/>
      <c r="D106" s="353"/>
      <c r="E106" s="412"/>
      <c r="F106" s="412"/>
      <c r="G106" s="356"/>
      <c r="H106" s="412"/>
      <c r="I106" s="412"/>
      <c r="J106" s="412"/>
      <c r="K106" s="420"/>
      <c r="L106" s="420"/>
      <c r="M106" s="420"/>
      <c r="N106" s="420"/>
      <c r="O106" s="420"/>
      <c r="P106" s="546"/>
      <c r="Q106" s="833">
        <f t="shared" si="3"/>
        <v>0</v>
      </c>
      <c r="R106" s="672"/>
      <c r="S106" s="673"/>
      <c r="T106" s="457"/>
      <c r="V106" s="817"/>
      <c r="W106" s="819"/>
      <c r="X106" s="819"/>
      <c r="Y106" s="819"/>
      <c r="Z106" s="819"/>
      <c r="AA106" s="819"/>
      <c r="AB106" s="819"/>
      <c r="AC106" s="819"/>
      <c r="AD106" s="819"/>
      <c r="AE106" s="819"/>
      <c r="AF106" s="819"/>
      <c r="AG106" s="819"/>
      <c r="AH106" s="819"/>
      <c r="AI106" s="820"/>
    </row>
    <row r="107" spans="2:35" ht="22.5" customHeight="1" thickBot="1">
      <c r="B107" s="469"/>
      <c r="C107" s="447"/>
      <c r="D107" s="447"/>
      <c r="E107" s="811"/>
      <c r="F107" s="811"/>
      <c r="G107" s="811"/>
      <c r="H107" s="1348" t="s">
        <v>259</v>
      </c>
      <c r="I107" s="1349"/>
      <c r="J107" s="1350"/>
      <c r="K107" s="834">
        <f>SUM(K82:K106)</f>
        <v>0</v>
      </c>
      <c r="L107" s="835">
        <f>SUM(L82:L106)</f>
        <v>0</v>
      </c>
      <c r="M107" s="836">
        <f>SUM(M82:M106)</f>
        <v>0</v>
      </c>
      <c r="N107" s="836">
        <f>SUM(N82:N106)</f>
        <v>0</v>
      </c>
      <c r="O107" s="834">
        <f>SUM(O82:O106)</f>
        <v>0</v>
      </c>
      <c r="P107" s="834">
        <f>SUM(P82:P106)</f>
        <v>0</v>
      </c>
      <c r="Q107" s="837">
        <f>SUM(Q82:Q106)</f>
        <v>0</v>
      </c>
      <c r="R107" s="836">
        <f>SUM(R82:R106)</f>
        <v>0</v>
      </c>
      <c r="S107" s="505">
        <f>SUM(S82:S106)</f>
        <v>0</v>
      </c>
      <c r="T107" s="457"/>
      <c r="V107" s="817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20"/>
    </row>
    <row r="108" spans="2:35" ht="22.5" customHeight="1">
      <c r="B108" s="469"/>
      <c r="C108" s="447"/>
      <c r="D108" s="447"/>
      <c r="E108" s="811"/>
      <c r="F108" s="811"/>
      <c r="G108" s="811"/>
      <c r="H108" s="839"/>
      <c r="I108" s="839"/>
      <c r="J108" s="839"/>
      <c r="K108" s="811"/>
      <c r="L108" s="811"/>
      <c r="M108" s="811"/>
      <c r="N108" s="811"/>
      <c r="O108" s="811"/>
      <c r="P108" s="811"/>
      <c r="Q108" s="811"/>
      <c r="R108" s="811"/>
      <c r="S108" s="811"/>
      <c r="T108" s="457"/>
      <c r="V108" s="817"/>
      <c r="W108" s="819"/>
      <c r="X108" s="819"/>
      <c r="Y108" s="819"/>
      <c r="Z108" s="819"/>
      <c r="AA108" s="819"/>
      <c r="AB108" s="819"/>
      <c r="AC108" s="819"/>
      <c r="AD108" s="819"/>
      <c r="AE108" s="819"/>
      <c r="AF108" s="819"/>
      <c r="AG108" s="819"/>
      <c r="AH108" s="819"/>
      <c r="AI108" s="820"/>
    </row>
    <row r="109" spans="2:35" ht="22.5" customHeight="1">
      <c r="B109" s="469"/>
      <c r="C109" s="447"/>
      <c r="D109" s="447"/>
      <c r="E109" s="811"/>
      <c r="F109" s="811"/>
      <c r="G109" s="811"/>
      <c r="H109" s="839"/>
      <c r="I109" s="839"/>
      <c r="J109" s="839"/>
      <c r="K109" s="811"/>
      <c r="L109" s="811"/>
      <c r="M109" s="811"/>
      <c r="N109" s="811"/>
      <c r="O109" s="811"/>
      <c r="P109" s="811"/>
      <c r="Q109" s="811"/>
      <c r="R109" s="811"/>
      <c r="S109" s="811"/>
      <c r="T109" s="457"/>
      <c r="V109" s="817"/>
      <c r="W109" s="819"/>
      <c r="X109" s="819"/>
      <c r="Y109" s="819"/>
      <c r="Z109" s="819"/>
      <c r="AA109" s="819"/>
      <c r="AB109" s="819"/>
      <c r="AC109" s="819"/>
      <c r="AD109" s="819"/>
      <c r="AE109" s="819"/>
      <c r="AF109" s="819"/>
      <c r="AG109" s="819"/>
      <c r="AH109" s="819"/>
      <c r="AI109" s="820"/>
    </row>
    <row r="110" spans="2:35" s="846" customFormat="1" ht="18" customHeight="1">
      <c r="B110" s="841"/>
      <c r="C110" s="594" t="s">
        <v>193</v>
      </c>
      <c r="D110" s="842"/>
      <c r="E110" s="843"/>
      <c r="F110" s="843"/>
      <c r="G110" s="843"/>
      <c r="H110" s="843"/>
      <c r="I110" s="843"/>
      <c r="J110" s="843"/>
      <c r="K110" s="843"/>
      <c r="L110" s="843"/>
      <c r="M110" s="843"/>
      <c r="N110" s="844"/>
      <c r="O110" s="844"/>
      <c r="P110" s="844"/>
      <c r="Q110" s="844"/>
      <c r="R110" s="844"/>
      <c r="S110" s="844"/>
      <c r="T110" s="845"/>
      <c r="V110" s="847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9"/>
    </row>
    <row r="111" spans="2:35" s="846" customFormat="1" ht="18" customHeight="1">
      <c r="B111" s="841"/>
      <c r="C111" s="842" t="s">
        <v>733</v>
      </c>
      <c r="D111" s="842"/>
      <c r="E111" s="843"/>
      <c r="F111" s="843"/>
      <c r="G111" s="843"/>
      <c r="H111" s="843"/>
      <c r="I111" s="843"/>
      <c r="J111" s="843"/>
      <c r="K111" s="843"/>
      <c r="L111" s="843"/>
      <c r="M111" s="843"/>
      <c r="N111" s="844"/>
      <c r="O111" s="844"/>
      <c r="P111" s="844"/>
      <c r="Q111" s="844"/>
      <c r="R111" s="844"/>
      <c r="S111" s="844"/>
      <c r="T111" s="845"/>
      <c r="V111" s="847"/>
      <c r="W111" s="848"/>
      <c r="X111" s="848"/>
      <c r="Y111" s="848"/>
      <c r="Z111" s="848"/>
      <c r="AA111" s="848"/>
      <c r="AB111" s="848"/>
      <c r="AC111" s="848"/>
      <c r="AD111" s="848"/>
      <c r="AE111" s="848"/>
      <c r="AF111" s="848"/>
      <c r="AG111" s="848"/>
      <c r="AH111" s="848"/>
      <c r="AI111" s="849"/>
    </row>
    <row r="112" spans="2:35" s="846" customFormat="1" ht="18" customHeight="1">
      <c r="B112" s="841"/>
      <c r="C112" s="842" t="s">
        <v>734</v>
      </c>
      <c r="D112" s="842"/>
      <c r="E112" s="843"/>
      <c r="F112" s="843"/>
      <c r="G112" s="843"/>
      <c r="H112" s="843"/>
      <c r="I112" s="843"/>
      <c r="J112" s="843"/>
      <c r="K112" s="843"/>
      <c r="L112" s="843"/>
      <c r="M112" s="843"/>
      <c r="N112" s="844"/>
      <c r="O112" s="844"/>
      <c r="P112" s="844"/>
      <c r="Q112" s="844"/>
      <c r="R112" s="844"/>
      <c r="S112" s="844"/>
      <c r="T112" s="845"/>
      <c r="V112" s="847"/>
      <c r="W112" s="848"/>
      <c r="X112" s="848"/>
      <c r="Y112" s="848"/>
      <c r="Z112" s="848"/>
      <c r="AA112" s="848"/>
      <c r="AB112" s="848"/>
      <c r="AC112" s="848"/>
      <c r="AD112" s="848"/>
      <c r="AE112" s="848"/>
      <c r="AF112" s="848"/>
      <c r="AG112" s="848"/>
      <c r="AH112" s="848"/>
      <c r="AI112" s="849"/>
    </row>
    <row r="113" spans="2:35" s="846" customFormat="1" ht="18" customHeight="1">
      <c r="B113" s="841"/>
      <c r="C113" s="842" t="s">
        <v>534</v>
      </c>
      <c r="D113" s="842"/>
      <c r="E113" s="843"/>
      <c r="F113" s="843"/>
      <c r="G113" s="843"/>
      <c r="H113" s="843"/>
      <c r="I113" s="843"/>
      <c r="J113" s="843"/>
      <c r="K113" s="843"/>
      <c r="L113" s="843"/>
      <c r="M113" s="843"/>
      <c r="N113" s="844"/>
      <c r="O113" s="844"/>
      <c r="P113" s="844"/>
      <c r="Q113" s="844"/>
      <c r="R113" s="844"/>
      <c r="S113" s="844"/>
      <c r="T113" s="845"/>
      <c r="V113" s="847"/>
      <c r="W113" s="848"/>
      <c r="X113" s="848"/>
      <c r="Y113" s="848"/>
      <c r="Z113" s="848"/>
      <c r="AA113" s="848"/>
      <c r="AB113" s="848"/>
      <c r="AC113" s="848"/>
      <c r="AD113" s="848"/>
      <c r="AE113" s="848"/>
      <c r="AF113" s="848"/>
      <c r="AG113" s="848"/>
      <c r="AH113" s="848"/>
      <c r="AI113" s="849"/>
    </row>
    <row r="114" spans="2:35" s="846" customFormat="1" ht="18" customHeight="1">
      <c r="B114" s="841"/>
      <c r="C114" s="850" t="s">
        <v>519</v>
      </c>
      <c r="D114" s="842"/>
      <c r="E114" s="843"/>
      <c r="F114" s="843"/>
      <c r="G114" s="843"/>
      <c r="H114" s="843"/>
      <c r="I114" s="843"/>
      <c r="J114" s="843"/>
      <c r="K114" s="843"/>
      <c r="L114" s="843"/>
      <c r="M114" s="843"/>
      <c r="N114" s="844"/>
      <c r="O114" s="844"/>
      <c r="P114" s="844"/>
      <c r="Q114" s="844"/>
      <c r="R114" s="844"/>
      <c r="S114" s="844"/>
      <c r="T114" s="845"/>
      <c r="V114" s="847"/>
      <c r="W114" s="848"/>
      <c r="X114" s="848"/>
      <c r="Y114" s="848"/>
      <c r="Z114" s="848"/>
      <c r="AA114" s="848"/>
      <c r="AB114" s="848"/>
      <c r="AC114" s="848"/>
      <c r="AD114" s="848"/>
      <c r="AE114" s="848"/>
      <c r="AF114" s="848"/>
      <c r="AG114" s="848"/>
      <c r="AH114" s="848"/>
      <c r="AI114" s="849"/>
    </row>
    <row r="115" spans="2:35" s="846" customFormat="1" ht="18" customHeight="1">
      <c r="B115" s="841"/>
      <c r="C115" s="850" t="s">
        <v>740</v>
      </c>
      <c r="D115" s="842"/>
      <c r="E115" s="843"/>
      <c r="F115" s="843"/>
      <c r="G115" s="843"/>
      <c r="H115" s="843"/>
      <c r="I115" s="843"/>
      <c r="J115" s="843"/>
      <c r="K115" s="843"/>
      <c r="L115" s="843"/>
      <c r="M115" s="843"/>
      <c r="N115" s="844"/>
      <c r="O115" s="844"/>
      <c r="P115" s="844"/>
      <c r="Q115" s="844"/>
      <c r="R115" s="844"/>
      <c r="S115" s="844"/>
      <c r="T115" s="845"/>
      <c r="V115" s="847"/>
      <c r="W115" s="848"/>
      <c r="X115" s="848"/>
      <c r="Y115" s="848"/>
      <c r="Z115" s="848"/>
      <c r="AA115" s="848"/>
      <c r="AB115" s="848"/>
      <c r="AC115" s="848"/>
      <c r="AD115" s="848"/>
      <c r="AE115" s="848"/>
      <c r="AF115" s="848"/>
      <c r="AG115" s="848"/>
      <c r="AH115" s="848"/>
      <c r="AI115" s="849"/>
    </row>
    <row r="116" spans="2:35" s="846" customFormat="1" ht="18" customHeight="1">
      <c r="B116" s="841"/>
      <c r="C116" s="846" t="s">
        <v>741</v>
      </c>
      <c r="D116" s="842"/>
      <c r="E116" s="843"/>
      <c r="F116" s="843"/>
      <c r="G116" s="843"/>
      <c r="H116" s="843"/>
      <c r="I116" s="843"/>
      <c r="J116" s="843"/>
      <c r="K116" s="843"/>
      <c r="L116" s="843"/>
      <c r="M116" s="843"/>
      <c r="N116" s="844"/>
      <c r="O116" s="844"/>
      <c r="P116" s="844"/>
      <c r="Q116" s="844"/>
      <c r="R116" s="844"/>
      <c r="S116" s="844"/>
      <c r="T116" s="845"/>
      <c r="V116" s="847"/>
      <c r="W116" s="848"/>
      <c r="X116" s="848"/>
      <c r="Y116" s="848"/>
      <c r="Z116" s="848"/>
      <c r="AA116" s="848"/>
      <c r="AB116" s="848"/>
      <c r="AC116" s="848"/>
      <c r="AD116" s="848"/>
      <c r="AE116" s="848"/>
      <c r="AF116" s="848"/>
      <c r="AG116" s="848"/>
      <c r="AH116" s="848"/>
      <c r="AI116" s="849"/>
    </row>
    <row r="117" spans="2:35" s="846" customFormat="1" ht="18" customHeight="1">
      <c r="B117" s="841"/>
      <c r="C117" s="851" t="s">
        <v>742</v>
      </c>
      <c r="D117" s="842"/>
      <c r="E117" s="852"/>
      <c r="F117" s="852"/>
      <c r="G117" s="852"/>
      <c r="H117" s="852"/>
      <c r="I117" s="852"/>
      <c r="J117" s="852"/>
      <c r="K117" s="852"/>
      <c r="L117" s="852"/>
      <c r="M117" s="852"/>
      <c r="N117" s="844"/>
      <c r="O117" s="844"/>
      <c r="P117" s="844"/>
      <c r="Q117" s="844"/>
      <c r="R117" s="844"/>
      <c r="S117" s="844"/>
      <c r="T117" s="845"/>
      <c r="V117" s="847"/>
      <c r="W117" s="848"/>
      <c r="X117" s="848"/>
      <c r="Y117" s="848"/>
      <c r="Z117" s="848"/>
      <c r="AA117" s="848"/>
      <c r="AB117" s="848"/>
      <c r="AC117" s="848"/>
      <c r="AD117" s="848"/>
      <c r="AE117" s="848"/>
      <c r="AF117" s="848"/>
      <c r="AG117" s="848"/>
      <c r="AH117" s="848"/>
      <c r="AI117" s="849"/>
    </row>
    <row r="118" spans="2:35" s="846" customFormat="1" ht="18" customHeight="1">
      <c r="B118" s="841"/>
      <c r="C118" s="851" t="s">
        <v>743</v>
      </c>
      <c r="D118" s="842"/>
      <c r="E118" s="852"/>
      <c r="F118" s="852"/>
      <c r="G118" s="852"/>
      <c r="H118" s="852"/>
      <c r="I118" s="852"/>
      <c r="J118" s="852"/>
      <c r="K118" s="852"/>
      <c r="L118" s="852"/>
      <c r="M118" s="852"/>
      <c r="N118" s="844"/>
      <c r="O118" s="844"/>
      <c r="P118" s="844"/>
      <c r="Q118" s="844"/>
      <c r="R118" s="844"/>
      <c r="S118" s="844"/>
      <c r="T118" s="845"/>
      <c r="V118" s="847"/>
      <c r="W118" s="848"/>
      <c r="X118" s="848"/>
      <c r="Y118" s="848"/>
      <c r="Z118" s="848"/>
      <c r="AA118" s="848"/>
      <c r="AB118" s="848"/>
      <c r="AC118" s="848"/>
      <c r="AD118" s="848"/>
      <c r="AE118" s="848"/>
      <c r="AF118" s="848"/>
      <c r="AG118" s="848"/>
      <c r="AH118" s="848"/>
      <c r="AI118" s="849"/>
    </row>
    <row r="119" spans="2:35" s="846" customFormat="1" ht="18" customHeight="1">
      <c r="B119" s="841"/>
      <c r="C119" s="851" t="s">
        <v>744</v>
      </c>
      <c r="D119" s="842"/>
      <c r="E119" s="852"/>
      <c r="F119" s="852"/>
      <c r="G119" s="852"/>
      <c r="H119" s="852"/>
      <c r="I119" s="852"/>
      <c r="J119" s="852"/>
      <c r="K119" s="852"/>
      <c r="L119" s="852"/>
      <c r="M119" s="852"/>
      <c r="N119" s="844"/>
      <c r="O119" s="844"/>
      <c r="P119" s="844"/>
      <c r="Q119" s="844"/>
      <c r="R119" s="844"/>
      <c r="S119" s="844"/>
      <c r="T119" s="845"/>
      <c r="V119" s="847"/>
      <c r="W119" s="848"/>
      <c r="X119" s="848"/>
      <c r="Y119" s="848"/>
      <c r="Z119" s="848"/>
      <c r="AA119" s="848"/>
      <c r="AB119" s="848"/>
      <c r="AC119" s="848"/>
      <c r="AD119" s="848"/>
      <c r="AE119" s="848"/>
      <c r="AF119" s="848"/>
      <c r="AG119" s="848"/>
      <c r="AH119" s="848"/>
      <c r="AI119" s="849"/>
    </row>
    <row r="120" spans="2:35" ht="22.5" customHeight="1" thickBot="1">
      <c r="B120" s="528"/>
      <c r="C120" s="1257"/>
      <c r="D120" s="1257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530"/>
      <c r="V120" s="853"/>
      <c r="W120" s="854"/>
      <c r="X120" s="854"/>
      <c r="Y120" s="854"/>
      <c r="Z120" s="854"/>
      <c r="AA120" s="854"/>
      <c r="AB120" s="854"/>
      <c r="AC120" s="854"/>
      <c r="AD120" s="854"/>
      <c r="AE120" s="854"/>
      <c r="AF120" s="854"/>
      <c r="AG120" s="854"/>
      <c r="AH120" s="854"/>
      <c r="AI120" s="855"/>
    </row>
    <row r="121" spans="3:21" ht="22.5" customHeight="1"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U121" s="446" t="s">
        <v>660</v>
      </c>
    </row>
    <row r="122" spans="3:19" ht="12.75">
      <c r="C122" s="531" t="s">
        <v>68</v>
      </c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856" t="s">
        <v>52</v>
      </c>
    </row>
    <row r="123" spans="3:18" ht="12.75">
      <c r="C123" s="533" t="s">
        <v>69</v>
      </c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</row>
    <row r="124" spans="3:19" ht="12.75">
      <c r="C124" s="533" t="s">
        <v>70</v>
      </c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</row>
    <row r="125" spans="3:19" ht="12.75">
      <c r="C125" s="533" t="s">
        <v>71</v>
      </c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</row>
    <row r="126" spans="3:19" ht="12.75">
      <c r="C126" s="533" t="s">
        <v>72</v>
      </c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</row>
    <row r="127" spans="3:19" ht="22.5" customHeight="1"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</row>
    <row r="128" spans="3:19" ht="22.5" customHeight="1"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</row>
    <row r="129" spans="3:19" ht="22.5" customHeight="1"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</row>
    <row r="130" spans="3:19" ht="22.5" customHeight="1"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</row>
    <row r="131" spans="5:19" ht="22.5" customHeight="1">
      <c r="E131" s="456"/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6"/>
      <c r="R131" s="456"/>
      <c r="S131" s="456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4.4453125" style="52" customWidth="1"/>
    <col min="5" max="5" width="26.77734375" style="53" customWidth="1"/>
    <col min="6" max="9" width="13.4453125" style="53" customWidth="1"/>
    <col min="10" max="10" width="3.21484375" style="52" customWidth="1"/>
    <col min="11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5" ht="9" customHeight="1">
      <c r="B5" s="54"/>
      <c r="C5" s="55"/>
      <c r="D5" s="55"/>
      <c r="E5" s="56"/>
      <c r="F5" s="56"/>
      <c r="G5" s="56"/>
      <c r="H5" s="56"/>
      <c r="I5" s="56"/>
      <c r="J5" s="57"/>
      <c r="L5" s="263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2:25" ht="30" customHeight="1">
      <c r="B6" s="58"/>
      <c r="C6" s="49" t="s">
        <v>0</v>
      </c>
      <c r="D6" s="59"/>
      <c r="E6" s="60"/>
      <c r="F6" s="60"/>
      <c r="G6" s="60"/>
      <c r="H6" s="60"/>
      <c r="I6" s="1250">
        <f>ejercicio</f>
        <v>2020</v>
      </c>
      <c r="J6" s="61"/>
      <c r="L6" s="266"/>
      <c r="M6" s="267" t="s">
        <v>463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9"/>
    </row>
    <row r="7" spans="2:25" ht="30" customHeight="1">
      <c r="B7" s="58"/>
      <c r="C7" s="49" t="s">
        <v>1</v>
      </c>
      <c r="D7" s="59"/>
      <c r="E7" s="60"/>
      <c r="F7" s="60"/>
      <c r="G7" s="60"/>
      <c r="H7" s="60"/>
      <c r="I7" s="1250"/>
      <c r="J7" s="61"/>
      <c r="L7" s="266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9"/>
    </row>
    <row r="8" spans="2:25" ht="30" customHeight="1">
      <c r="B8" s="58"/>
      <c r="C8" s="62"/>
      <c r="D8" s="59"/>
      <c r="E8" s="60"/>
      <c r="F8" s="60"/>
      <c r="G8" s="60"/>
      <c r="H8" s="60"/>
      <c r="I8" s="63"/>
      <c r="J8" s="61"/>
      <c r="L8" s="266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</row>
    <row r="9" spans="2:25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84"/>
      <c r="J9" s="122"/>
      <c r="L9" s="266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9"/>
    </row>
    <row r="10" spans="2:25" ht="6.75" customHeight="1">
      <c r="B10" s="58"/>
      <c r="C10" s="59"/>
      <c r="D10" s="59"/>
      <c r="E10" s="60"/>
      <c r="F10" s="60"/>
      <c r="G10" s="60"/>
      <c r="H10" s="60"/>
      <c r="I10" s="60"/>
      <c r="J10" s="61"/>
      <c r="L10" s="266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9"/>
    </row>
    <row r="11" spans="2:25" s="70" customFormat="1" ht="30" customHeight="1">
      <c r="B11" s="66"/>
      <c r="C11" s="67" t="s">
        <v>230</v>
      </c>
      <c r="D11" s="67"/>
      <c r="E11" s="68"/>
      <c r="F11" s="68"/>
      <c r="G11" s="68"/>
      <c r="H11" s="68"/>
      <c r="I11" s="68"/>
      <c r="J11" s="69"/>
      <c r="L11" s="266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</row>
    <row r="12" spans="2:25" s="70" customFormat="1" ht="30" customHeight="1">
      <c r="B12" s="66"/>
      <c r="C12" s="1308"/>
      <c r="D12" s="1308"/>
      <c r="E12" s="51"/>
      <c r="F12" s="51"/>
      <c r="G12" s="51"/>
      <c r="H12" s="51"/>
      <c r="I12" s="51"/>
      <c r="J12" s="69"/>
      <c r="L12" s="266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2:25" s="70" customFormat="1" ht="15.75" customHeight="1">
      <c r="B13" s="66"/>
      <c r="C13" s="148"/>
      <c r="D13" s="151"/>
      <c r="E13" s="152"/>
      <c r="F13" s="149" t="s">
        <v>232</v>
      </c>
      <c r="G13" s="1351" t="s">
        <v>237</v>
      </c>
      <c r="H13" s="1352"/>
      <c r="I13" s="1353"/>
      <c r="J13" s="69"/>
      <c r="L13" s="266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9"/>
    </row>
    <row r="14" spans="2:25" s="70" customFormat="1" ht="15.75" customHeight="1">
      <c r="B14" s="66"/>
      <c r="C14" s="150"/>
      <c r="D14" s="153"/>
      <c r="E14" s="154"/>
      <c r="F14" s="139" t="s">
        <v>233</v>
      </c>
      <c r="G14" s="149" t="s">
        <v>234</v>
      </c>
      <c r="H14" s="149" t="s">
        <v>235</v>
      </c>
      <c r="I14" s="149" t="s">
        <v>236</v>
      </c>
      <c r="J14" s="69"/>
      <c r="L14" s="266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</row>
    <row r="15" spans="2:25" s="123" customFormat="1" ht="15.75" customHeight="1">
      <c r="B15" s="121"/>
      <c r="C15" s="1354" t="s">
        <v>231</v>
      </c>
      <c r="D15" s="1355"/>
      <c r="E15" s="1356"/>
      <c r="F15" s="134">
        <f>ejercicio</f>
        <v>2020</v>
      </c>
      <c r="G15" s="134">
        <f>ejercicio+1</f>
        <v>2021</v>
      </c>
      <c r="H15" s="134">
        <f>ejercicio+1</f>
        <v>2021</v>
      </c>
      <c r="I15" s="134">
        <f>ejercicio+1</f>
        <v>2021</v>
      </c>
      <c r="J15" s="122"/>
      <c r="L15" s="266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</row>
    <row r="16" spans="2:25" s="123" customFormat="1" ht="7.5" customHeight="1">
      <c r="B16" s="121"/>
      <c r="C16" s="49"/>
      <c r="D16" s="49"/>
      <c r="E16" s="120"/>
      <c r="F16" s="120"/>
      <c r="G16" s="120"/>
      <c r="H16" s="120"/>
      <c r="I16" s="120"/>
      <c r="J16" s="122"/>
      <c r="L16" s="266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</row>
    <row r="17" spans="1:25" s="75" customFormat="1" ht="22.5" customHeight="1" thickBot="1">
      <c r="A17" s="123"/>
      <c r="B17" s="121"/>
      <c r="C17" s="96" t="s">
        <v>238</v>
      </c>
      <c r="D17" s="97"/>
      <c r="E17" s="157"/>
      <c r="F17" s="357"/>
      <c r="G17" s="358"/>
      <c r="H17" s="359"/>
      <c r="I17" s="398"/>
      <c r="J17" s="73"/>
      <c r="L17" s="266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</row>
    <row r="18" spans="1:25" s="75" customFormat="1" ht="9" customHeight="1">
      <c r="A18" s="123"/>
      <c r="B18" s="121"/>
      <c r="C18" s="31"/>
      <c r="D18" s="31"/>
      <c r="E18" s="31"/>
      <c r="F18" s="160"/>
      <c r="G18" s="161"/>
      <c r="H18" s="162"/>
      <c r="I18" s="163"/>
      <c r="J18" s="73"/>
      <c r="L18" s="266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9"/>
    </row>
    <row r="19" spans="1:25" s="75" customFormat="1" ht="22.5" customHeight="1" thickBot="1">
      <c r="A19" s="123"/>
      <c r="B19" s="121"/>
      <c r="C19" s="96" t="s">
        <v>152</v>
      </c>
      <c r="D19" s="97"/>
      <c r="E19" s="157"/>
      <c r="F19" s="109">
        <f>SUM(F20:F24)</f>
        <v>0</v>
      </c>
      <c r="G19" s="155">
        <f>SUM(G20:G24)</f>
        <v>0</v>
      </c>
      <c r="H19" s="156">
        <f>SUM(H20:H24)</f>
        <v>0</v>
      </c>
      <c r="I19" s="164">
        <f>SUM(I20:I24)</f>
        <v>0</v>
      </c>
      <c r="J19" s="73"/>
      <c r="L19" s="266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</row>
    <row r="20" spans="2:25" s="75" customFormat="1" ht="22.5" customHeight="1">
      <c r="B20" s="72"/>
      <c r="C20" s="116" t="s">
        <v>239</v>
      </c>
      <c r="D20" s="117"/>
      <c r="E20" s="119"/>
      <c r="F20" s="347"/>
      <c r="G20" s="360"/>
      <c r="H20" s="328"/>
      <c r="I20" s="399"/>
      <c r="J20" s="73"/>
      <c r="L20" s="266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9"/>
    </row>
    <row r="21" spans="2:25" s="75" customFormat="1" ht="22.5" customHeight="1">
      <c r="B21" s="72"/>
      <c r="C21" s="116" t="s">
        <v>240</v>
      </c>
      <c r="D21" s="117"/>
      <c r="E21" s="119"/>
      <c r="F21" s="347"/>
      <c r="G21" s="360"/>
      <c r="H21" s="328"/>
      <c r="I21" s="399"/>
      <c r="J21" s="73"/>
      <c r="L21" s="266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9"/>
    </row>
    <row r="22" spans="2:25" s="75" customFormat="1" ht="22.5" customHeight="1">
      <c r="B22" s="72"/>
      <c r="C22" s="116" t="s">
        <v>241</v>
      </c>
      <c r="D22" s="117"/>
      <c r="E22" s="119"/>
      <c r="F22" s="347"/>
      <c r="G22" s="360"/>
      <c r="H22" s="328"/>
      <c r="I22" s="399"/>
      <c r="J22" s="73"/>
      <c r="L22" s="266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</row>
    <row r="23" spans="2:25" ht="22.5" customHeight="1">
      <c r="B23" s="72"/>
      <c r="C23" s="92" t="s">
        <v>242</v>
      </c>
      <c r="D23" s="93"/>
      <c r="E23" s="112"/>
      <c r="F23" s="348"/>
      <c r="G23" s="361"/>
      <c r="H23" s="321"/>
      <c r="I23" s="400"/>
      <c r="J23" s="61"/>
      <c r="L23" s="266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9"/>
    </row>
    <row r="24" spans="2:25" ht="22.5" customHeight="1">
      <c r="B24" s="72"/>
      <c r="C24" s="94" t="s">
        <v>243</v>
      </c>
      <c r="D24" s="95"/>
      <c r="E24" s="113"/>
      <c r="F24" s="350"/>
      <c r="G24" s="362"/>
      <c r="H24" s="325"/>
      <c r="I24" s="401"/>
      <c r="J24" s="61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2:25" ht="7.5" customHeight="1">
      <c r="B25" s="58"/>
      <c r="C25" s="1357"/>
      <c r="D25" s="1357"/>
      <c r="E25" s="1357"/>
      <c r="F25" s="1357"/>
      <c r="G25" s="1357"/>
      <c r="H25" s="1357"/>
      <c r="I25" s="1357"/>
      <c r="J25" s="61"/>
      <c r="L25" s="266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9"/>
    </row>
    <row r="26" spans="1:25" s="75" customFormat="1" ht="22.5" customHeight="1" thickBot="1">
      <c r="A26" s="123"/>
      <c r="B26" s="121"/>
      <c r="C26" s="96" t="s">
        <v>244</v>
      </c>
      <c r="D26" s="97"/>
      <c r="E26" s="157"/>
      <c r="F26" s="109">
        <f>+SUM(F27:F28)</f>
        <v>0</v>
      </c>
      <c r="G26" s="155">
        <f>SUM(G27:G28)</f>
        <v>0</v>
      </c>
      <c r="H26" s="156">
        <f>SUM(H27:H28)</f>
        <v>0</v>
      </c>
      <c r="I26" s="164">
        <f>SUM(I27:I28)</f>
        <v>0</v>
      </c>
      <c r="J26" s="73"/>
      <c r="L26" s="266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9"/>
    </row>
    <row r="27" spans="2:25" s="75" customFormat="1" ht="22.5" customHeight="1">
      <c r="B27" s="72"/>
      <c r="C27" s="116" t="s">
        <v>245</v>
      </c>
      <c r="D27" s="117"/>
      <c r="E27" s="119"/>
      <c r="F27" s="347"/>
      <c r="G27" s="402"/>
      <c r="H27" s="403"/>
      <c r="I27" s="399"/>
      <c r="J27" s="73"/>
      <c r="L27" s="266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2:25" ht="22.5" customHeight="1">
      <c r="B28" s="72"/>
      <c r="C28" s="94" t="s">
        <v>246</v>
      </c>
      <c r="D28" s="95"/>
      <c r="E28" s="113"/>
      <c r="F28" s="350"/>
      <c r="G28" s="404"/>
      <c r="H28" s="405"/>
      <c r="I28" s="406"/>
      <c r="J28" s="61"/>
      <c r="L28" s="266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9"/>
    </row>
    <row r="29" spans="2:25" ht="7.5" customHeight="1">
      <c r="B29" s="58"/>
      <c r="C29" s="1357"/>
      <c r="D29" s="1357"/>
      <c r="E29" s="1357"/>
      <c r="F29" s="1357"/>
      <c r="G29" s="1357"/>
      <c r="H29" s="1357"/>
      <c r="I29" s="1357"/>
      <c r="J29" s="61"/>
      <c r="L29" s="266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9"/>
    </row>
    <row r="30" spans="2:25" ht="22.5" customHeight="1" thickBot="1">
      <c r="B30" s="72"/>
      <c r="C30" s="96" t="s">
        <v>247</v>
      </c>
      <c r="D30" s="97"/>
      <c r="E30" s="157"/>
      <c r="F30" s="109">
        <f>SUM(F31:F32)</f>
        <v>0</v>
      </c>
      <c r="G30" s="155">
        <f>SUM(G31:G32)</f>
        <v>0</v>
      </c>
      <c r="H30" s="156">
        <f>SUM(H31:H32)</f>
        <v>0</v>
      </c>
      <c r="I30" s="164">
        <f>SUM(I31:I32)</f>
        <v>0</v>
      </c>
      <c r="J30" s="61"/>
      <c r="L30" s="266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2:25" ht="22.5" customHeight="1">
      <c r="B31" s="72"/>
      <c r="C31" s="116" t="s">
        <v>245</v>
      </c>
      <c r="D31" s="117"/>
      <c r="E31" s="119"/>
      <c r="F31" s="347"/>
      <c r="G31" s="407"/>
      <c r="H31" s="408"/>
      <c r="I31" s="409"/>
      <c r="J31" s="61"/>
      <c r="L31" s="266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9"/>
    </row>
    <row r="32" spans="2:25" ht="22.5" customHeight="1">
      <c r="B32" s="72"/>
      <c r="C32" s="94" t="s">
        <v>246</v>
      </c>
      <c r="D32" s="95"/>
      <c r="E32" s="113"/>
      <c r="F32" s="350"/>
      <c r="G32" s="404"/>
      <c r="H32" s="405"/>
      <c r="I32" s="406"/>
      <c r="J32" s="61"/>
      <c r="L32" s="266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</row>
    <row r="33" spans="2:25" ht="22.5" customHeight="1">
      <c r="B33" s="72"/>
      <c r="C33" s="143"/>
      <c r="D33" s="143"/>
      <c r="E33" s="144"/>
      <c r="F33" s="145"/>
      <c r="G33" s="144"/>
      <c r="H33" s="144"/>
      <c r="I33" s="146"/>
      <c r="J33" s="61"/>
      <c r="L33" s="266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9"/>
    </row>
    <row r="34" spans="2:25" ht="22.5" customHeight="1">
      <c r="B34" s="72"/>
      <c r="C34" s="105" t="s">
        <v>193</v>
      </c>
      <c r="D34" s="103"/>
      <c r="E34" s="104"/>
      <c r="F34" s="104"/>
      <c r="G34" s="104"/>
      <c r="H34" s="104"/>
      <c r="I34" s="51"/>
      <c r="J34" s="61"/>
      <c r="L34" s="266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9"/>
    </row>
    <row r="35" spans="2:25" ht="18">
      <c r="B35" s="72"/>
      <c r="C35" s="159" t="s">
        <v>248</v>
      </c>
      <c r="D35" s="103"/>
      <c r="E35" s="104"/>
      <c r="F35" s="104"/>
      <c r="G35" s="104"/>
      <c r="H35" s="104"/>
      <c r="I35" s="51"/>
      <c r="J35" s="61"/>
      <c r="L35" s="266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spans="2:25" ht="22.5" customHeight="1" thickBot="1">
      <c r="B36" s="76"/>
      <c r="C36" s="1285"/>
      <c r="D36" s="1285"/>
      <c r="E36" s="1285"/>
      <c r="F36" s="1285"/>
      <c r="G36" s="45"/>
      <c r="H36" s="45"/>
      <c r="I36" s="77"/>
      <c r="J36" s="78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4"/>
    </row>
    <row r="37" spans="3:11" ht="22.5" customHeight="1">
      <c r="C37" s="59"/>
      <c r="D37" s="59"/>
      <c r="E37" s="60"/>
      <c r="F37" s="60"/>
      <c r="G37" s="60"/>
      <c r="H37" s="60"/>
      <c r="I37" s="60"/>
      <c r="K37" s="52" t="s">
        <v>660</v>
      </c>
    </row>
    <row r="38" spans="3:9" ht="12.75">
      <c r="C38" s="79" t="s">
        <v>68</v>
      </c>
      <c r="D38" s="59"/>
      <c r="E38" s="60"/>
      <c r="F38" s="60"/>
      <c r="G38" s="60"/>
      <c r="H38" s="60"/>
      <c r="I38" s="50" t="s">
        <v>54</v>
      </c>
    </row>
    <row r="39" spans="3:9" ht="12.75">
      <c r="C39" s="80" t="s">
        <v>69</v>
      </c>
      <c r="D39" s="59"/>
      <c r="E39" s="60"/>
      <c r="F39" s="60"/>
      <c r="G39" s="60"/>
      <c r="H39" s="60"/>
      <c r="I39" s="60"/>
    </row>
    <row r="40" spans="3:9" ht="12.75">
      <c r="C40" s="80" t="s">
        <v>70</v>
      </c>
      <c r="D40" s="59"/>
      <c r="E40" s="60"/>
      <c r="F40" s="60"/>
      <c r="G40" s="60"/>
      <c r="H40" s="60"/>
      <c r="I40" s="60"/>
    </row>
    <row r="41" spans="3:9" ht="12.75">
      <c r="C41" s="80" t="s">
        <v>71</v>
      </c>
      <c r="D41" s="59"/>
      <c r="E41" s="60"/>
      <c r="F41" s="60"/>
      <c r="G41" s="60"/>
      <c r="H41" s="60"/>
      <c r="I41" s="60"/>
    </row>
    <row r="42" spans="3:9" ht="12.75">
      <c r="C42" s="80" t="s">
        <v>72</v>
      </c>
      <c r="D42" s="59"/>
      <c r="E42" s="60"/>
      <c r="F42" s="60"/>
      <c r="G42" s="60"/>
      <c r="H42" s="60"/>
      <c r="I42" s="60"/>
    </row>
    <row r="43" spans="3:9" ht="22.5" customHeight="1">
      <c r="C43" s="59"/>
      <c r="D43" s="59"/>
      <c r="E43" s="60"/>
      <c r="F43" s="60"/>
      <c r="G43" s="60"/>
      <c r="H43" s="60"/>
      <c r="I43" s="60"/>
    </row>
    <row r="44" spans="3:9" ht="22.5" customHeight="1">
      <c r="C44" s="59"/>
      <c r="D44" s="59"/>
      <c r="E44" s="60"/>
      <c r="F44" s="60"/>
      <c r="G44" s="60"/>
      <c r="H44" s="60"/>
      <c r="I44" s="60"/>
    </row>
    <row r="45" spans="3:9" ht="22.5" customHeight="1">
      <c r="C45" s="59"/>
      <c r="D45" s="59"/>
      <c r="E45" s="60"/>
      <c r="F45" s="60"/>
      <c r="G45" s="60"/>
      <c r="H45" s="60"/>
      <c r="I45" s="60"/>
    </row>
    <row r="46" spans="3:9" ht="22.5" customHeight="1">
      <c r="C46" s="59"/>
      <c r="D46" s="59"/>
      <c r="E46" s="60"/>
      <c r="F46" s="60"/>
      <c r="G46" s="60"/>
      <c r="H46" s="60"/>
      <c r="I46" s="60"/>
    </row>
    <row r="47" spans="6:9" ht="22.5" customHeight="1">
      <c r="F47" s="60"/>
      <c r="G47" s="60"/>
      <c r="H47" s="60"/>
      <c r="I47" s="60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33.4453125" style="52" customWidth="1"/>
    <col min="5" max="14" width="13.4453125" style="53" customWidth="1"/>
    <col min="15" max="15" width="3.21484375" style="52" customWidth="1"/>
    <col min="16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0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288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</row>
    <row r="6" spans="2:30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1250">
        <f>ejercicio</f>
        <v>2020</v>
      </c>
      <c r="O6" s="61"/>
      <c r="Q6" s="291"/>
      <c r="R6" s="292" t="s">
        <v>463</v>
      </c>
      <c r="S6" s="292"/>
      <c r="T6" s="292"/>
      <c r="U6" s="292"/>
      <c r="V6" s="293"/>
      <c r="W6" s="293"/>
      <c r="X6" s="293"/>
      <c r="Y6" s="293"/>
      <c r="Z6" s="293"/>
      <c r="AA6" s="293"/>
      <c r="AB6" s="293"/>
      <c r="AC6" s="293"/>
      <c r="AD6" s="294"/>
    </row>
    <row r="7" spans="2:30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1250"/>
      <c r="O7" s="61"/>
      <c r="Q7" s="291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4"/>
    </row>
    <row r="8" spans="2:30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3"/>
      <c r="O8" s="61"/>
      <c r="Q8" s="291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2"/>
      <c r="Q9" s="291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Q10" s="291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4"/>
    </row>
    <row r="11" spans="2:30" s="70" customFormat="1" ht="30" customHeight="1">
      <c r="B11" s="66"/>
      <c r="C11" s="67" t="s">
        <v>250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Q11" s="291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4"/>
    </row>
    <row r="12" spans="2:30" s="70" customFormat="1" ht="30" customHeight="1">
      <c r="B12" s="66"/>
      <c r="C12" s="1308"/>
      <c r="D12" s="1308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9"/>
      <c r="Q12" s="291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</row>
    <row r="13" spans="2:30" s="70" customFormat="1" ht="18.75" customHeight="1">
      <c r="B13" s="66"/>
      <c r="C13" s="148"/>
      <c r="D13" s="151"/>
      <c r="E13" s="1358" t="s">
        <v>249</v>
      </c>
      <c r="F13" s="1359"/>
      <c r="G13" s="1359"/>
      <c r="H13" s="1359"/>
      <c r="I13" s="1359"/>
      <c r="J13" s="1359"/>
      <c r="K13" s="1359"/>
      <c r="L13" s="1359"/>
      <c r="M13" s="1359"/>
      <c r="N13" s="1360"/>
      <c r="O13" s="69"/>
      <c r="Q13" s="291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</row>
    <row r="14" spans="2:30" s="123" customFormat="1" ht="18.75" customHeight="1">
      <c r="B14" s="121"/>
      <c r="C14" s="1354" t="s">
        <v>231</v>
      </c>
      <c r="D14" s="1355"/>
      <c r="E14" s="166">
        <f>ejercicio+1</f>
        <v>2021</v>
      </c>
      <c r="F14" s="167">
        <f>ejercicio+2</f>
        <v>2022</v>
      </c>
      <c r="G14" s="167">
        <f>ejercicio+3</f>
        <v>2023</v>
      </c>
      <c r="H14" s="167">
        <f>ejercicio+4</f>
        <v>2024</v>
      </c>
      <c r="I14" s="167">
        <f>ejercicio+5</f>
        <v>2025</v>
      </c>
      <c r="J14" s="167">
        <f>ejercicio+6</f>
        <v>2026</v>
      </c>
      <c r="K14" s="167">
        <f>ejercicio+7</f>
        <v>2027</v>
      </c>
      <c r="L14" s="167">
        <f>ejercicio+8</f>
        <v>2028</v>
      </c>
      <c r="M14" s="167">
        <f>ejercicio+9</f>
        <v>2029</v>
      </c>
      <c r="N14" s="168">
        <f>ejercicio+10</f>
        <v>2030</v>
      </c>
      <c r="O14" s="122"/>
      <c r="Q14" s="291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4"/>
    </row>
    <row r="15" spans="2:30" s="75" customFormat="1" ht="22.5" customHeight="1">
      <c r="B15" s="72"/>
      <c r="C15" s="116" t="s">
        <v>239</v>
      </c>
      <c r="D15" s="117"/>
      <c r="E15" s="316"/>
      <c r="F15" s="317"/>
      <c r="G15" s="317"/>
      <c r="H15" s="317"/>
      <c r="I15" s="317"/>
      <c r="J15" s="317"/>
      <c r="K15" s="317"/>
      <c r="L15" s="317"/>
      <c r="M15" s="317"/>
      <c r="N15" s="667"/>
      <c r="O15" s="73"/>
      <c r="Q15" s="291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4"/>
    </row>
    <row r="16" spans="2:30" s="75" customFormat="1" ht="22.5" customHeight="1">
      <c r="B16" s="72"/>
      <c r="C16" s="116" t="s">
        <v>240</v>
      </c>
      <c r="D16" s="117"/>
      <c r="E16" s="327"/>
      <c r="F16" s="328"/>
      <c r="G16" s="328"/>
      <c r="H16" s="328"/>
      <c r="I16" s="328"/>
      <c r="J16" s="328"/>
      <c r="K16" s="328"/>
      <c r="L16" s="328"/>
      <c r="M16" s="328"/>
      <c r="N16" s="399"/>
      <c r="O16" s="73"/>
      <c r="Q16" s="291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</row>
    <row r="17" spans="2:30" s="75" customFormat="1" ht="22.5" customHeight="1">
      <c r="B17" s="72"/>
      <c r="C17" s="116" t="s">
        <v>241</v>
      </c>
      <c r="D17" s="117"/>
      <c r="E17" s="327"/>
      <c r="F17" s="328"/>
      <c r="G17" s="328"/>
      <c r="H17" s="328"/>
      <c r="I17" s="328"/>
      <c r="J17" s="328"/>
      <c r="K17" s="328"/>
      <c r="L17" s="328"/>
      <c r="M17" s="328"/>
      <c r="N17" s="399"/>
      <c r="O17" s="73"/>
      <c r="Q17" s="291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4"/>
    </row>
    <row r="18" spans="2:30" ht="22.5" customHeight="1">
      <c r="B18" s="72"/>
      <c r="C18" s="92" t="s">
        <v>242</v>
      </c>
      <c r="D18" s="93"/>
      <c r="E18" s="320"/>
      <c r="F18" s="321"/>
      <c r="G18" s="321"/>
      <c r="H18" s="321"/>
      <c r="I18" s="321"/>
      <c r="J18" s="321"/>
      <c r="K18" s="321"/>
      <c r="L18" s="321"/>
      <c r="M18" s="321"/>
      <c r="N18" s="400"/>
      <c r="O18" s="61"/>
      <c r="Q18" s="29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4"/>
    </row>
    <row r="19" spans="2:30" ht="22.5" customHeight="1">
      <c r="B19" s="72"/>
      <c r="C19" s="94" t="s">
        <v>243</v>
      </c>
      <c r="D19" s="95"/>
      <c r="E19" s="324"/>
      <c r="F19" s="325"/>
      <c r="G19" s="325"/>
      <c r="H19" s="325"/>
      <c r="I19" s="325"/>
      <c r="J19" s="325"/>
      <c r="K19" s="325"/>
      <c r="L19" s="325"/>
      <c r="M19" s="325"/>
      <c r="N19" s="401"/>
      <c r="O19" s="61"/>
      <c r="Q19" s="291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4"/>
    </row>
    <row r="20" spans="1:30" s="75" customFormat="1" ht="22.5" customHeight="1" thickBot="1">
      <c r="A20" s="123"/>
      <c r="B20" s="121"/>
      <c r="C20" s="96" t="s">
        <v>251</v>
      </c>
      <c r="D20" s="97"/>
      <c r="E20" s="165">
        <f>SUM(E15:E19)</f>
        <v>0</v>
      </c>
      <c r="F20" s="156">
        <f aca="true" t="shared" si="0" ref="F20:N20">SUM(F15:F19)</f>
        <v>0</v>
      </c>
      <c r="G20" s="156">
        <f t="shared" si="0"/>
        <v>0</v>
      </c>
      <c r="H20" s="156">
        <f t="shared" si="0"/>
        <v>0</v>
      </c>
      <c r="I20" s="156">
        <f t="shared" si="0"/>
        <v>0</v>
      </c>
      <c r="J20" s="156">
        <f t="shared" si="0"/>
        <v>0</v>
      </c>
      <c r="K20" s="156">
        <f t="shared" si="0"/>
        <v>0</v>
      </c>
      <c r="L20" s="156">
        <f t="shared" si="0"/>
        <v>0</v>
      </c>
      <c r="M20" s="156">
        <f t="shared" si="0"/>
        <v>0</v>
      </c>
      <c r="N20" s="164">
        <f t="shared" si="0"/>
        <v>0</v>
      </c>
      <c r="O20" s="73"/>
      <c r="Q20" s="291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4"/>
    </row>
    <row r="21" spans="2:30" ht="22.5" customHeight="1">
      <c r="B21" s="72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6"/>
      <c r="O21" s="61"/>
      <c r="Q21" s="291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</row>
    <row r="22" spans="2:30" ht="22.5" customHeight="1">
      <c r="B22" s="72"/>
      <c r="C22" s="105" t="s">
        <v>573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51"/>
      <c r="O22" s="61"/>
      <c r="Q22" s="291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</row>
    <row r="23" spans="2:30" ht="18">
      <c r="B23" s="72"/>
      <c r="C23" s="159" t="s">
        <v>248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51"/>
      <c r="O23" s="61"/>
      <c r="Q23" s="291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</row>
    <row r="24" spans="2:30" ht="22.5" customHeight="1" thickBot="1">
      <c r="B24" s="76"/>
      <c r="C24" s="1285"/>
      <c r="D24" s="1285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78"/>
      <c r="Q24" s="285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7"/>
    </row>
    <row r="25" spans="3:16" ht="22.5" customHeight="1"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52" t="s">
        <v>660</v>
      </c>
    </row>
    <row r="26" spans="3:14" ht="12.75">
      <c r="C26" s="79" t="s">
        <v>68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50" t="s">
        <v>56</v>
      </c>
    </row>
    <row r="27" spans="3:14" ht="12.75">
      <c r="C27" s="80" t="s">
        <v>69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3:14" ht="12.75">
      <c r="C28" s="80" t="s">
        <v>70</v>
      </c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3:14" ht="12.75">
      <c r="C29" s="80" t="s">
        <v>71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3:14" ht="12.75">
      <c r="C30" s="80" t="s">
        <v>72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3:14" ht="22.5" customHeight="1"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3:14" ht="22.5" customHeight="1"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3:14" ht="22.5" customHeight="1"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3:14" ht="22.5" customHeight="1"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5:14" ht="22.5" customHeight="1">
      <c r="E35" s="60"/>
      <c r="F35" s="60"/>
      <c r="G35" s="60"/>
      <c r="H35" s="60"/>
      <c r="I35" s="60"/>
      <c r="J35" s="60"/>
      <c r="K35" s="60"/>
      <c r="L35" s="60"/>
      <c r="M35" s="60"/>
      <c r="N35" s="60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76"/>
  <sheetViews>
    <sheetView zoomScalePageLayoutView="0" workbookViewId="0" topLeftCell="A25">
      <selection activeCell="J45" sqref="J45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5.21484375" style="52" customWidth="1"/>
    <col min="4" max="4" width="18.77734375" style="52" customWidth="1"/>
    <col min="5" max="5" width="13.21484375" style="52" customWidth="1"/>
    <col min="6" max="10" width="18.77734375" style="53" customWidth="1"/>
    <col min="11" max="11" width="3.21484375" style="52" customWidth="1"/>
    <col min="12" max="16384" width="10.77734375" style="52" customWidth="1"/>
  </cols>
  <sheetData>
    <row r="2" ht="22.5" customHeight="1">
      <c r="E2" s="236" t="str">
        <f>_GENERAL!D2</f>
        <v>Área de Presidencia, Hacienda y Modernización</v>
      </c>
    </row>
    <row r="3" ht="22.5" customHeight="1">
      <c r="E3" s="236" t="str">
        <f>_GENERAL!D3</f>
        <v>Dirección Insular de Hacienda</v>
      </c>
    </row>
    <row r="4" ht="22.5" customHeight="1" thickBot="1">
      <c r="A4" s="52" t="s">
        <v>659</v>
      </c>
    </row>
    <row r="5" spans="2:26" ht="9" customHeight="1">
      <c r="B5" s="54"/>
      <c r="C5" s="55"/>
      <c r="D5" s="55"/>
      <c r="E5" s="55"/>
      <c r="F5" s="56"/>
      <c r="G5" s="56"/>
      <c r="H5" s="56"/>
      <c r="I5" s="56"/>
      <c r="J5" s="56"/>
      <c r="K5" s="57"/>
      <c r="M5" s="288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2:26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1250">
        <f>ejercicio</f>
        <v>2020</v>
      </c>
      <c r="K6" s="61"/>
      <c r="M6" s="291"/>
      <c r="N6" s="292" t="s">
        <v>463</v>
      </c>
      <c r="O6" s="292"/>
      <c r="P6" s="292"/>
      <c r="Q6" s="292"/>
      <c r="R6" s="293"/>
      <c r="S6" s="293"/>
      <c r="T6" s="293"/>
      <c r="U6" s="293"/>
      <c r="V6" s="293"/>
      <c r="W6" s="293"/>
      <c r="X6" s="293"/>
      <c r="Y6" s="293"/>
      <c r="Z6" s="294"/>
    </row>
    <row r="7" spans="2:26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1250"/>
      <c r="K7" s="61"/>
      <c r="M7" s="291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</row>
    <row r="8" spans="2:26" ht="30" customHeight="1">
      <c r="B8" s="58"/>
      <c r="C8" s="62"/>
      <c r="D8" s="59"/>
      <c r="E8" s="60"/>
      <c r="F8" s="60"/>
      <c r="G8" s="60"/>
      <c r="H8" s="60"/>
      <c r="I8" s="60"/>
      <c r="J8" s="63"/>
      <c r="K8" s="61"/>
      <c r="M8" s="291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4"/>
    </row>
    <row r="9" spans="2:26" s="123" customFormat="1" ht="30" customHeight="1">
      <c r="B9" s="121"/>
      <c r="C9" s="44" t="s">
        <v>2</v>
      </c>
      <c r="D9" s="186"/>
      <c r="E9" s="1284" t="str">
        <f>Entidad</f>
        <v>AGENCIA INSULAR DE LA ENERGIA DE TENERIFE FUNDACIÓN CANARIA</v>
      </c>
      <c r="F9" s="1284"/>
      <c r="G9" s="1284"/>
      <c r="H9" s="1284"/>
      <c r="I9" s="1284"/>
      <c r="J9" s="1284"/>
      <c r="K9" s="61"/>
      <c r="M9" s="291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4"/>
    </row>
    <row r="10" spans="2:26" ht="6.75" customHeight="1">
      <c r="B10" s="58"/>
      <c r="C10" s="59"/>
      <c r="D10" s="59"/>
      <c r="E10" s="60"/>
      <c r="F10" s="60"/>
      <c r="G10" s="60"/>
      <c r="H10" s="60"/>
      <c r="I10" s="60"/>
      <c r="J10" s="59"/>
      <c r="K10" s="61"/>
      <c r="M10" s="291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4"/>
    </row>
    <row r="11" spans="2:26" s="70" customFormat="1" ht="30" customHeight="1">
      <c r="B11" s="66"/>
      <c r="C11" s="67" t="s">
        <v>263</v>
      </c>
      <c r="D11" s="67"/>
      <c r="E11" s="68"/>
      <c r="F11" s="68"/>
      <c r="G11" s="68"/>
      <c r="H11" s="68"/>
      <c r="I11" s="68"/>
      <c r="J11" s="68"/>
      <c r="K11" s="61"/>
      <c r="M11" s="291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4"/>
    </row>
    <row r="12" spans="2:26" s="70" customFormat="1" ht="30" customHeight="1">
      <c r="B12" s="66"/>
      <c r="C12" s="1308"/>
      <c r="D12" s="1308"/>
      <c r="E12" s="51"/>
      <c r="F12" s="51"/>
      <c r="G12" s="51"/>
      <c r="H12" s="51"/>
      <c r="I12" s="51"/>
      <c r="J12" s="185"/>
      <c r="K12" s="61"/>
      <c r="M12" s="291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/>
    </row>
    <row r="13" spans="2:26" ht="28.5" customHeight="1">
      <c r="B13" s="72"/>
      <c r="C13" s="48" t="s">
        <v>288</v>
      </c>
      <c r="D13" s="89"/>
      <c r="E13" s="51"/>
      <c r="F13" s="51"/>
      <c r="G13" s="51"/>
      <c r="H13" s="51"/>
      <c r="I13" s="51"/>
      <c r="J13" s="59"/>
      <c r="K13" s="61"/>
      <c r="M13" s="291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</row>
    <row r="14" spans="2:26" ht="24.75" customHeight="1">
      <c r="B14" s="72"/>
      <c r="C14" s="421" t="s">
        <v>297</v>
      </c>
      <c r="D14" s="422"/>
      <c r="E14" s="89"/>
      <c r="F14" s="51"/>
      <c r="G14" s="51"/>
      <c r="H14" s="51"/>
      <c r="I14" s="51"/>
      <c r="J14" s="51"/>
      <c r="K14" s="61"/>
      <c r="M14" s="291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</row>
    <row r="15" spans="2:26" ht="22.5" customHeight="1">
      <c r="B15" s="72"/>
      <c r="C15" s="363" t="s">
        <v>441</v>
      </c>
      <c r="D15" s="143" t="s">
        <v>264</v>
      </c>
      <c r="F15" s="51"/>
      <c r="G15" s="51"/>
      <c r="H15" s="51"/>
      <c r="I15" s="51"/>
      <c r="J15" s="51"/>
      <c r="K15" s="61"/>
      <c r="M15" s="291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</row>
    <row r="16" spans="2:26" ht="9" customHeight="1">
      <c r="B16" s="72"/>
      <c r="C16" s="88"/>
      <c r="D16" s="143"/>
      <c r="F16" s="51"/>
      <c r="G16" s="51"/>
      <c r="H16" s="51"/>
      <c r="I16" s="51"/>
      <c r="J16" s="51"/>
      <c r="K16" s="61"/>
      <c r="M16" s="291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4"/>
    </row>
    <row r="17" spans="2:26" ht="22.5" customHeight="1">
      <c r="B17" s="72"/>
      <c r="C17" s="363"/>
      <c r="D17" s="143" t="s">
        <v>265</v>
      </c>
      <c r="F17" s="51"/>
      <c r="G17" s="51"/>
      <c r="H17" s="51"/>
      <c r="I17" s="51"/>
      <c r="J17" s="51"/>
      <c r="K17" s="61"/>
      <c r="M17" s="29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4"/>
    </row>
    <row r="18" spans="2:26" ht="9.75" customHeight="1">
      <c r="B18" s="72"/>
      <c r="C18" s="88"/>
      <c r="D18" s="143"/>
      <c r="F18" s="51"/>
      <c r="G18" s="51"/>
      <c r="H18" s="51"/>
      <c r="I18" s="51"/>
      <c r="J18" s="51"/>
      <c r="K18" s="61"/>
      <c r="M18" s="291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</row>
    <row r="19" spans="2:26" ht="22.5" customHeight="1">
      <c r="B19" s="72"/>
      <c r="C19" s="363"/>
      <c r="D19" s="143" t="s">
        <v>266</v>
      </c>
      <c r="F19" s="51"/>
      <c r="G19" s="51"/>
      <c r="H19" s="51"/>
      <c r="I19" s="51"/>
      <c r="J19" s="51"/>
      <c r="K19" s="61"/>
      <c r="M19" s="29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/>
    </row>
    <row r="20" spans="2:26" ht="9" customHeight="1">
      <c r="B20" s="72"/>
      <c r="C20" s="88"/>
      <c r="D20" s="143"/>
      <c r="F20" s="51"/>
      <c r="G20" s="51"/>
      <c r="H20" s="51"/>
      <c r="I20" s="51"/>
      <c r="J20" s="51"/>
      <c r="K20" s="61"/>
      <c r="M20" s="291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4"/>
    </row>
    <row r="21" spans="2:26" ht="22.5" customHeight="1">
      <c r="B21" s="72"/>
      <c r="C21" s="363"/>
      <c r="D21" s="143" t="s">
        <v>267</v>
      </c>
      <c r="F21" s="51"/>
      <c r="G21" s="51"/>
      <c r="H21" s="51"/>
      <c r="I21" s="51"/>
      <c r="J21" s="51"/>
      <c r="K21" s="61"/>
      <c r="M21" s="29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4"/>
    </row>
    <row r="22" spans="2:26" ht="9" customHeight="1">
      <c r="B22" s="72"/>
      <c r="C22" s="88"/>
      <c r="D22" s="143"/>
      <c r="F22" s="51"/>
      <c r="G22" s="51"/>
      <c r="H22" s="51"/>
      <c r="I22" s="51"/>
      <c r="J22" s="51"/>
      <c r="K22" s="61"/>
      <c r="M22" s="291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</row>
    <row r="23" spans="2:26" ht="22.5" customHeight="1">
      <c r="B23" s="72"/>
      <c r="C23" s="363"/>
      <c r="D23" s="143" t="s">
        <v>268</v>
      </c>
      <c r="F23" s="51"/>
      <c r="G23" s="51"/>
      <c r="H23" s="51"/>
      <c r="I23" s="51"/>
      <c r="J23" s="51"/>
      <c r="K23" s="61"/>
      <c r="M23" s="29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4"/>
    </row>
    <row r="24" spans="2:26" ht="22.5" customHeight="1">
      <c r="B24" s="72"/>
      <c r="C24" s="88"/>
      <c r="D24" s="143"/>
      <c r="F24" s="51"/>
      <c r="G24" s="51"/>
      <c r="H24" s="51"/>
      <c r="I24" s="51"/>
      <c r="J24" s="51"/>
      <c r="K24" s="61"/>
      <c r="M24" s="291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</row>
    <row r="25" spans="2:26" ht="22.5" customHeight="1">
      <c r="B25" s="72"/>
      <c r="C25" s="31"/>
      <c r="D25" s="89"/>
      <c r="E25" s="89"/>
      <c r="F25" s="51"/>
      <c r="G25" s="51"/>
      <c r="H25" s="51"/>
      <c r="I25" s="51"/>
      <c r="J25" s="51"/>
      <c r="K25" s="61"/>
      <c r="M25" s="29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4"/>
    </row>
    <row r="26" spans="2:26" ht="22.5" customHeight="1">
      <c r="B26" s="72"/>
      <c r="C26" s="48" t="s">
        <v>271</v>
      </c>
      <c r="E26" s="89"/>
      <c r="F26" s="51"/>
      <c r="G26" s="51"/>
      <c r="H26" s="51"/>
      <c r="I26" s="51"/>
      <c r="J26" s="51"/>
      <c r="K26" s="61"/>
      <c r="M26" s="291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</row>
    <row r="27" spans="2:26" ht="9" customHeight="1">
      <c r="B27" s="72"/>
      <c r="C27" s="48"/>
      <c r="E27" s="89"/>
      <c r="F27" s="51"/>
      <c r="G27" s="51"/>
      <c r="H27" s="51"/>
      <c r="I27" s="51"/>
      <c r="J27" s="51"/>
      <c r="K27" s="61"/>
      <c r="M27" s="29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4"/>
    </row>
    <row r="28" spans="2:26" ht="22.5" customHeight="1">
      <c r="B28" s="72"/>
      <c r="C28" s="124" t="str">
        <f>IF(VLOOKUP("X",C15:D23,2,FALSE)="#N/A",VLOOKUP("x",C15:D23,2,FALSE),VLOOKUP("X",C15:D23,2,FALSE))</f>
        <v>  Administracion General y Resto de sectores</v>
      </c>
      <c r="D28" s="125"/>
      <c r="E28" s="125"/>
      <c r="F28" s="125"/>
      <c r="G28" s="125"/>
      <c r="H28" s="195"/>
      <c r="I28" s="51"/>
      <c r="J28" s="51"/>
      <c r="K28" s="61"/>
      <c r="M28" s="291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</row>
    <row r="29" spans="2:26" ht="22.5" customHeight="1">
      <c r="B29" s="72"/>
      <c r="C29" s="31"/>
      <c r="D29" s="89"/>
      <c r="E29" s="89"/>
      <c r="F29" s="51"/>
      <c r="G29" s="51"/>
      <c r="H29" s="51"/>
      <c r="I29" s="51"/>
      <c r="J29" s="51"/>
      <c r="K29" s="61"/>
      <c r="M29" s="29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2:26" s="84" customFormat="1" ht="22.5" customHeight="1">
      <c r="B30" s="99"/>
      <c r="C30" s="124" t="s">
        <v>269</v>
      </c>
      <c r="D30" s="115"/>
      <c r="E30" s="141"/>
      <c r="F30" s="126">
        <f>E45</f>
        <v>14</v>
      </c>
      <c r="G30" s="51"/>
      <c r="H30" s="51"/>
      <c r="I30" s="51"/>
      <c r="J30" s="51"/>
      <c r="K30" s="83"/>
      <c r="M30" s="291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2:26" s="84" customFormat="1" ht="22.5" customHeight="1">
      <c r="B31" s="99"/>
      <c r="C31" s="201" t="s">
        <v>270</v>
      </c>
      <c r="D31" s="202"/>
      <c r="E31" s="203"/>
      <c r="F31" s="126">
        <f>J45+F53</f>
        <v>222831.28</v>
      </c>
      <c r="G31" s="51"/>
      <c r="H31" s="51"/>
      <c r="I31" s="51"/>
      <c r="J31" s="51"/>
      <c r="K31" s="83"/>
      <c r="M31" s="29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2:26" ht="22.5" customHeight="1">
      <c r="B32" s="72"/>
      <c r="D32" s="143"/>
      <c r="E32" s="89"/>
      <c r="F32" s="144"/>
      <c r="G32" s="51"/>
      <c r="H32" s="51"/>
      <c r="I32" s="51"/>
      <c r="J32" s="51"/>
      <c r="K32" s="61"/>
      <c r="M32" s="291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2:26" ht="22.5" customHeight="1">
      <c r="B33" s="72"/>
      <c r="C33" s="31"/>
      <c r="D33" s="89"/>
      <c r="E33" s="89"/>
      <c r="F33" s="51"/>
      <c r="G33" s="51"/>
      <c r="H33" s="51"/>
      <c r="I33" s="51"/>
      <c r="J33" s="51"/>
      <c r="K33" s="61"/>
      <c r="M33" s="29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2:26" ht="22.5" customHeight="1">
      <c r="B34" s="72"/>
      <c r="C34" s="48" t="s">
        <v>272</v>
      </c>
      <c r="E34" s="89"/>
      <c r="F34" s="51"/>
      <c r="G34" s="51"/>
      <c r="H34" s="51"/>
      <c r="I34" s="51"/>
      <c r="J34" s="51"/>
      <c r="K34" s="61"/>
      <c r="M34" s="291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2:26" ht="22.5" customHeight="1">
      <c r="B35" s="72"/>
      <c r="C35" s="31"/>
      <c r="D35" s="89"/>
      <c r="E35" s="89"/>
      <c r="F35" s="51"/>
      <c r="G35" s="51"/>
      <c r="H35" s="51"/>
      <c r="I35" s="51"/>
      <c r="J35" s="51"/>
      <c r="K35" s="61"/>
      <c r="M35" s="29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2:26" s="169" customFormat="1" ht="22.5" customHeight="1">
      <c r="B36" s="170"/>
      <c r="C36" s="187"/>
      <c r="D36" s="190"/>
      <c r="E36" s="171"/>
      <c r="F36" s="1295" t="s">
        <v>291</v>
      </c>
      <c r="G36" s="1296"/>
      <c r="H36" s="1296"/>
      <c r="I36" s="1296"/>
      <c r="J36" s="1297"/>
      <c r="K36" s="172"/>
      <c r="M36" s="291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2:26" s="169" customFormat="1" ht="24" customHeight="1">
      <c r="B37" s="170"/>
      <c r="C37" s="1340" t="s">
        <v>273</v>
      </c>
      <c r="D37" s="1341"/>
      <c r="E37" s="174" t="s">
        <v>280</v>
      </c>
      <c r="F37" s="173" t="s">
        <v>282</v>
      </c>
      <c r="G37" s="173" t="s">
        <v>442</v>
      </c>
      <c r="H37" s="173" t="s">
        <v>285</v>
      </c>
      <c r="I37" s="173" t="s">
        <v>287</v>
      </c>
      <c r="J37" s="183" t="s">
        <v>289</v>
      </c>
      <c r="K37" s="172"/>
      <c r="M37" s="29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2:26" s="169" customFormat="1" ht="24" customHeight="1">
      <c r="B38" s="170"/>
      <c r="C38" s="1320" t="s">
        <v>58</v>
      </c>
      <c r="D38" s="1321"/>
      <c r="E38" s="176" t="s">
        <v>281</v>
      </c>
      <c r="F38" s="175" t="s">
        <v>283</v>
      </c>
      <c r="G38" s="175" t="s">
        <v>284</v>
      </c>
      <c r="H38" s="175" t="s">
        <v>286</v>
      </c>
      <c r="I38" s="175" t="s">
        <v>290</v>
      </c>
      <c r="J38" s="178" t="s">
        <v>290</v>
      </c>
      <c r="K38" s="172"/>
      <c r="M38" s="291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2:26" ht="22.5" customHeight="1">
      <c r="B39" s="72"/>
      <c r="C39" s="116" t="s">
        <v>274</v>
      </c>
      <c r="D39" s="193"/>
      <c r="E39" s="414"/>
      <c r="F39" s="413"/>
      <c r="G39" s="413"/>
      <c r="H39" s="413"/>
      <c r="I39" s="413"/>
      <c r="J39" s="423">
        <f>SUM(F39:I39)</f>
        <v>0</v>
      </c>
      <c r="K39" s="61"/>
      <c r="M39" s="29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2:26" ht="22.5" customHeight="1">
      <c r="B40" s="72"/>
      <c r="C40" s="116" t="s">
        <v>275</v>
      </c>
      <c r="D40" s="193"/>
      <c r="E40" s="414"/>
      <c r="F40" s="413"/>
      <c r="G40" s="413"/>
      <c r="H40" s="413"/>
      <c r="I40" s="413"/>
      <c r="J40" s="423">
        <f>SUM(F40:I40)</f>
        <v>0</v>
      </c>
      <c r="K40" s="61"/>
      <c r="M40" s="291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2:26" ht="22.5" customHeight="1">
      <c r="B41" s="72"/>
      <c r="C41" s="116" t="s">
        <v>276</v>
      </c>
      <c r="D41" s="193"/>
      <c r="E41" s="414"/>
      <c r="F41" s="413"/>
      <c r="G41" s="413"/>
      <c r="H41" s="413"/>
      <c r="I41" s="413"/>
      <c r="J41" s="423">
        <f>SUM(F41:I41)</f>
        <v>0</v>
      </c>
      <c r="K41" s="61"/>
      <c r="M41" s="29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2:26" ht="22.5" customHeight="1">
      <c r="B42" s="72"/>
      <c r="C42" s="116" t="s">
        <v>277</v>
      </c>
      <c r="D42" s="193"/>
      <c r="E42" s="414">
        <v>5</v>
      </c>
      <c r="F42" s="413">
        <v>80037.36</v>
      </c>
      <c r="G42" s="413">
        <v>346.13</v>
      </c>
      <c r="H42" s="413"/>
      <c r="I42" s="413">
        <v>32044.62</v>
      </c>
      <c r="J42" s="423">
        <f>SUM(F42:I42)</f>
        <v>112428.11</v>
      </c>
      <c r="K42" s="61"/>
      <c r="M42" s="291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2:26" ht="22.5" customHeight="1">
      <c r="B43" s="72"/>
      <c r="C43" s="116" t="s">
        <v>278</v>
      </c>
      <c r="D43" s="193"/>
      <c r="E43" s="414">
        <v>9</v>
      </c>
      <c r="F43" s="413">
        <v>44635.8</v>
      </c>
      <c r="G43" s="413">
        <v>193.04</v>
      </c>
      <c r="H43" s="413"/>
      <c r="I43" s="413">
        <v>11647.34</v>
      </c>
      <c r="J43" s="423">
        <f>SUM(F43:I43)</f>
        <v>56476.18000000001</v>
      </c>
      <c r="K43" s="61"/>
      <c r="M43" s="29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2:26" ht="22.5" customHeight="1">
      <c r="B44" s="72"/>
      <c r="C44" s="94" t="s">
        <v>279</v>
      </c>
      <c r="D44" s="194"/>
      <c r="E44" s="417"/>
      <c r="F44" s="416"/>
      <c r="G44" s="416"/>
      <c r="H44" s="416"/>
      <c r="I44" s="416"/>
      <c r="J44" s="423">
        <f>SUM(F44:I44)</f>
        <v>0</v>
      </c>
      <c r="K44" s="61"/>
      <c r="M44" s="291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</row>
    <row r="45" spans="2:26" ht="22.5" customHeight="1" thickBot="1">
      <c r="B45" s="72"/>
      <c r="C45" s="1361" t="s">
        <v>293</v>
      </c>
      <c r="D45" s="1362"/>
      <c r="E45" s="199">
        <f aca="true" t="shared" si="0" ref="E45:J45">SUM(E39:E44)</f>
        <v>14</v>
      </c>
      <c r="F45" s="199">
        <f t="shared" si="0"/>
        <v>124673.16</v>
      </c>
      <c r="G45" s="199">
        <f t="shared" si="0"/>
        <v>539.17</v>
      </c>
      <c r="H45" s="199">
        <f t="shared" si="0"/>
        <v>0</v>
      </c>
      <c r="I45" s="199">
        <f t="shared" si="0"/>
        <v>43691.96</v>
      </c>
      <c r="J45" s="199">
        <f t="shared" si="0"/>
        <v>168904.29</v>
      </c>
      <c r="K45" s="61"/>
      <c r="M45" s="29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/>
    </row>
    <row r="46" spans="2:26" ht="22.5" customHeight="1">
      <c r="B46" s="72"/>
      <c r="C46" s="31"/>
      <c r="D46" s="143"/>
      <c r="E46" s="143"/>
      <c r="F46" s="144"/>
      <c r="G46" s="144"/>
      <c r="H46" s="144"/>
      <c r="I46" s="144"/>
      <c r="J46" s="51"/>
      <c r="K46" s="61"/>
      <c r="M46" s="291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4"/>
    </row>
    <row r="47" spans="2:26" ht="22.5" customHeight="1">
      <c r="B47" s="72"/>
      <c r="C47" s="31"/>
      <c r="D47" s="143"/>
      <c r="E47" s="143"/>
      <c r="F47" s="144"/>
      <c r="G47" s="144"/>
      <c r="H47" s="144"/>
      <c r="I47" s="144"/>
      <c r="J47" s="51"/>
      <c r="K47" s="61"/>
      <c r="M47" s="29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4"/>
    </row>
    <row r="48" spans="2:26" ht="22.5" customHeight="1">
      <c r="B48" s="72"/>
      <c r="C48" s="48" t="s">
        <v>292</v>
      </c>
      <c r="D48" s="143"/>
      <c r="E48" s="143"/>
      <c r="F48" s="144"/>
      <c r="G48" s="144"/>
      <c r="H48" s="144"/>
      <c r="I48" s="144"/>
      <c r="J48" s="51"/>
      <c r="K48" s="61"/>
      <c r="M48" s="291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</row>
    <row r="49" spans="2:26" ht="22.5" customHeight="1">
      <c r="B49" s="72"/>
      <c r="C49" s="48"/>
      <c r="D49" s="143"/>
      <c r="E49" s="143"/>
      <c r="F49" s="144"/>
      <c r="G49" s="144"/>
      <c r="H49" s="144"/>
      <c r="I49" s="144"/>
      <c r="J49" s="51"/>
      <c r="K49" s="61"/>
      <c r="M49" s="29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4"/>
    </row>
    <row r="50" spans="2:26" ht="22.5" customHeight="1">
      <c r="B50" s="72"/>
      <c r="C50" s="1295" t="s">
        <v>231</v>
      </c>
      <c r="D50" s="1296"/>
      <c r="E50" s="1363"/>
      <c r="F50" s="196" t="s">
        <v>258</v>
      </c>
      <c r="G50" s="144"/>
      <c r="H50" s="144"/>
      <c r="I50" s="144"/>
      <c r="J50" s="51"/>
      <c r="K50" s="61"/>
      <c r="M50" s="291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4"/>
    </row>
    <row r="51" spans="2:26" s="123" customFormat="1" ht="22.5" customHeight="1">
      <c r="B51" s="121"/>
      <c r="C51" s="198" t="s">
        <v>294</v>
      </c>
      <c r="D51" s="197"/>
      <c r="E51" s="197"/>
      <c r="F51" s="424">
        <v>300.5</v>
      </c>
      <c r="G51" s="144"/>
      <c r="H51" s="144"/>
      <c r="I51" s="144"/>
      <c r="J51" s="85"/>
      <c r="K51" s="122"/>
      <c r="M51" s="29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4"/>
    </row>
    <row r="52" spans="2:26" s="123" customFormat="1" ht="22.5" customHeight="1">
      <c r="B52" s="121"/>
      <c r="C52" s="198" t="s">
        <v>295</v>
      </c>
      <c r="D52" s="197"/>
      <c r="E52" s="197"/>
      <c r="F52" s="424">
        <v>53626.49</v>
      </c>
      <c r="G52" s="144"/>
      <c r="H52" s="144"/>
      <c r="I52" s="144"/>
      <c r="J52" s="85"/>
      <c r="K52" s="122"/>
      <c r="M52" s="291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4"/>
    </row>
    <row r="53" spans="2:26" ht="22.5" customHeight="1" thickBot="1">
      <c r="B53" s="72"/>
      <c r="C53" s="1361" t="s">
        <v>293</v>
      </c>
      <c r="D53" s="1364"/>
      <c r="E53" s="200"/>
      <c r="F53" s="199">
        <f>SUM(F51:F52)</f>
        <v>53926.99</v>
      </c>
      <c r="G53" s="144"/>
      <c r="H53" s="144"/>
      <c r="I53" s="144"/>
      <c r="J53" s="85"/>
      <c r="K53" s="61"/>
      <c r="M53" s="29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4"/>
    </row>
    <row r="54" spans="2:26" ht="22.5" customHeight="1">
      <c r="B54" s="72"/>
      <c r="C54" s="31"/>
      <c r="D54" s="143"/>
      <c r="E54" s="143"/>
      <c r="F54" s="144"/>
      <c r="G54" s="144"/>
      <c r="H54" s="144"/>
      <c r="I54" s="144"/>
      <c r="J54" s="85"/>
      <c r="K54" s="61"/>
      <c r="M54" s="291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4"/>
    </row>
    <row r="55" spans="2:26" ht="22.5" customHeight="1">
      <c r="B55" s="72"/>
      <c r="C55" s="31"/>
      <c r="D55" s="143"/>
      <c r="E55" s="143"/>
      <c r="F55" s="144"/>
      <c r="G55" s="144"/>
      <c r="H55" s="144"/>
      <c r="I55" s="144"/>
      <c r="J55" s="85"/>
      <c r="K55" s="61"/>
      <c r="M55" s="29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4"/>
    </row>
    <row r="56" spans="2:26" ht="22.5" customHeight="1">
      <c r="B56" s="72"/>
      <c r="C56" s="48" t="s">
        <v>296</v>
      </c>
      <c r="D56" s="143"/>
      <c r="E56" s="143"/>
      <c r="F56" s="144"/>
      <c r="G56" s="144"/>
      <c r="H56" s="144"/>
      <c r="I56" s="144"/>
      <c r="J56" s="51"/>
      <c r="K56" s="61"/>
      <c r="M56" s="291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4"/>
    </row>
    <row r="57" spans="2:26" ht="22.5" customHeight="1">
      <c r="B57" s="72"/>
      <c r="C57" s="425"/>
      <c r="D57" s="426"/>
      <c r="E57" s="426"/>
      <c r="F57" s="426"/>
      <c r="G57" s="426"/>
      <c r="H57" s="426"/>
      <c r="I57" s="426"/>
      <c r="J57" s="427"/>
      <c r="K57" s="61"/>
      <c r="M57" s="29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4"/>
    </row>
    <row r="58" spans="2:26" ht="22.5" customHeight="1">
      <c r="B58" s="72"/>
      <c r="C58" s="428"/>
      <c r="D58" s="429"/>
      <c r="E58" s="429"/>
      <c r="F58" s="429"/>
      <c r="G58" s="429"/>
      <c r="H58" s="429"/>
      <c r="I58" s="429"/>
      <c r="J58" s="430"/>
      <c r="K58" s="61"/>
      <c r="M58" s="291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4"/>
    </row>
    <row r="59" spans="2:26" ht="22.5" customHeight="1">
      <c r="B59" s="72"/>
      <c r="C59" s="428"/>
      <c r="D59" s="429"/>
      <c r="E59" s="429"/>
      <c r="F59" s="429"/>
      <c r="G59" s="429"/>
      <c r="H59" s="429"/>
      <c r="I59" s="429"/>
      <c r="J59" s="430"/>
      <c r="K59" s="61"/>
      <c r="M59" s="29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/>
    </row>
    <row r="60" spans="2:26" ht="22.5" customHeight="1">
      <c r="B60" s="72"/>
      <c r="C60" s="431"/>
      <c r="D60" s="432"/>
      <c r="E60" s="432"/>
      <c r="F60" s="432"/>
      <c r="G60" s="432"/>
      <c r="H60" s="432"/>
      <c r="I60" s="432"/>
      <c r="J60" s="433"/>
      <c r="K60" s="61"/>
      <c r="M60" s="291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2:26" ht="22.5" customHeight="1">
      <c r="B61" s="72"/>
      <c r="C61" s="736"/>
      <c r="D61" s="736"/>
      <c r="E61" s="736"/>
      <c r="F61" s="736"/>
      <c r="G61" s="736"/>
      <c r="H61" s="736"/>
      <c r="I61" s="736"/>
      <c r="J61" s="736"/>
      <c r="K61" s="61"/>
      <c r="M61" s="29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4"/>
    </row>
    <row r="62" spans="2:26" ht="22.5" customHeight="1">
      <c r="B62" s="72"/>
      <c r="C62" s="737" t="s">
        <v>548</v>
      </c>
      <c r="D62" s="736"/>
      <c r="E62" s="736"/>
      <c r="F62" s="736"/>
      <c r="G62" s="736"/>
      <c r="H62" s="736"/>
      <c r="I62" s="736"/>
      <c r="J62" s="736"/>
      <c r="K62" s="61"/>
      <c r="M62" s="291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/>
    </row>
    <row r="63" spans="2:26" ht="22.5" customHeight="1">
      <c r="B63" s="72"/>
      <c r="C63" s="738" t="s">
        <v>572</v>
      </c>
      <c r="D63" s="736"/>
      <c r="E63" s="736"/>
      <c r="F63" s="736"/>
      <c r="G63" s="736"/>
      <c r="H63" s="736"/>
      <c r="I63" s="736"/>
      <c r="J63" s="736"/>
      <c r="K63" s="61"/>
      <c r="M63" s="29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4"/>
    </row>
    <row r="64" spans="2:26" ht="22.5" customHeight="1">
      <c r="B64" s="72"/>
      <c r="C64" s="736"/>
      <c r="D64" s="736"/>
      <c r="E64" s="736"/>
      <c r="F64" s="736"/>
      <c r="G64" s="736"/>
      <c r="H64" s="736"/>
      <c r="I64" s="736"/>
      <c r="J64" s="736"/>
      <c r="K64" s="61"/>
      <c r="M64" s="291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4"/>
    </row>
    <row r="65" spans="2:26" ht="22.5" customHeight="1" thickBot="1">
      <c r="B65" s="76"/>
      <c r="C65" s="45"/>
      <c r="D65" s="1285"/>
      <c r="E65" s="1285"/>
      <c r="F65" s="45"/>
      <c r="G65" s="45"/>
      <c r="H65" s="45"/>
      <c r="I65" s="45"/>
      <c r="J65" s="77"/>
      <c r="K65" s="78"/>
      <c r="M65" s="285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</row>
    <row r="66" spans="4:12" ht="22.5" customHeight="1">
      <c r="D66" s="59"/>
      <c r="E66" s="59"/>
      <c r="F66" s="60"/>
      <c r="G66" s="60"/>
      <c r="H66" s="60"/>
      <c r="I66" s="60"/>
      <c r="J66" s="60"/>
      <c r="L66" s="52" t="s">
        <v>660</v>
      </c>
    </row>
    <row r="67" spans="4:10" ht="12.75">
      <c r="D67" s="79" t="s">
        <v>68</v>
      </c>
      <c r="E67" s="59"/>
      <c r="F67" s="60"/>
      <c r="G67" s="60"/>
      <c r="H67" s="60"/>
      <c r="I67" s="60"/>
      <c r="J67" s="50" t="s">
        <v>57</v>
      </c>
    </row>
    <row r="68" spans="4:10" ht="12.75">
      <c r="D68" s="80" t="s">
        <v>69</v>
      </c>
      <c r="E68" s="59"/>
      <c r="F68" s="60"/>
      <c r="G68" s="60"/>
      <c r="H68" s="60"/>
      <c r="I68" s="60"/>
      <c r="J68" s="60"/>
    </row>
    <row r="69" spans="4:10" ht="12.75">
      <c r="D69" s="80" t="s">
        <v>70</v>
      </c>
      <c r="E69" s="59"/>
      <c r="F69" s="60"/>
      <c r="G69" s="60"/>
      <c r="H69" s="60"/>
      <c r="I69" s="60"/>
      <c r="J69" s="60"/>
    </row>
    <row r="70" spans="4:10" ht="12.75">
      <c r="D70" s="80" t="s">
        <v>71</v>
      </c>
      <c r="E70" s="59"/>
      <c r="F70" s="60"/>
      <c r="G70" s="60"/>
      <c r="H70" s="60"/>
      <c r="I70" s="60"/>
      <c r="J70" s="60"/>
    </row>
    <row r="71" spans="4:10" ht="12.75">
      <c r="D71" s="80" t="s">
        <v>72</v>
      </c>
      <c r="E71" s="59"/>
      <c r="F71" s="60"/>
      <c r="G71" s="60"/>
      <c r="H71" s="60"/>
      <c r="I71" s="60"/>
      <c r="J71" s="60"/>
    </row>
    <row r="72" spans="4:10" ht="22.5" customHeight="1">
      <c r="D72" s="59"/>
      <c r="E72" s="59"/>
      <c r="F72" s="60"/>
      <c r="G72" s="60"/>
      <c r="H72" s="60"/>
      <c r="I72" s="60"/>
      <c r="J72" s="60"/>
    </row>
    <row r="73" spans="4:10" ht="22.5" customHeight="1">
      <c r="D73" s="59"/>
      <c r="E73" s="59"/>
      <c r="F73" s="60"/>
      <c r="G73" s="60"/>
      <c r="H73" s="60"/>
      <c r="I73" s="60"/>
      <c r="J73" s="60"/>
    </row>
    <row r="74" spans="4:10" ht="22.5" customHeight="1">
      <c r="D74" s="59"/>
      <c r="E74" s="59"/>
      <c r="F74" s="60"/>
      <c r="G74" s="60"/>
      <c r="H74" s="60"/>
      <c r="I74" s="60"/>
      <c r="J74" s="60"/>
    </row>
    <row r="75" spans="4:10" ht="22.5" customHeight="1">
      <c r="D75" s="59"/>
      <c r="E75" s="59"/>
      <c r="F75" s="60"/>
      <c r="G75" s="60"/>
      <c r="H75" s="60"/>
      <c r="I75" s="60"/>
      <c r="J75" s="60"/>
    </row>
    <row r="76" spans="6:10" ht="22.5" customHeight="1">
      <c r="F76" s="60"/>
      <c r="G76" s="60"/>
      <c r="H76" s="60"/>
      <c r="I76" s="60"/>
      <c r="J76" s="60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X86"/>
  <sheetViews>
    <sheetView zoomScalePageLayoutView="0" workbookViewId="0" topLeftCell="A1">
      <selection activeCell="E37" sqref="E37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66.21484375" style="52" customWidth="1"/>
    <col min="5" max="5" width="14.21484375" style="53" customWidth="1"/>
    <col min="6" max="6" width="2.77734375" style="53" customWidth="1"/>
    <col min="7" max="7" width="79.21484375" style="53" customWidth="1"/>
    <col min="8" max="8" width="14.21484375" style="53" customWidth="1"/>
    <col min="9" max="9" width="3.21484375" style="52" customWidth="1"/>
    <col min="1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4" ht="9" customHeight="1">
      <c r="B5" s="54"/>
      <c r="C5" s="55"/>
      <c r="D5" s="55"/>
      <c r="E5" s="56"/>
      <c r="F5" s="56"/>
      <c r="G5" s="56"/>
      <c r="H5" s="56"/>
      <c r="I5" s="57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90"/>
    </row>
    <row r="6" spans="2:24" ht="30" customHeight="1">
      <c r="B6" s="58"/>
      <c r="C6" s="49" t="s">
        <v>0</v>
      </c>
      <c r="D6" s="59"/>
      <c r="E6" s="60"/>
      <c r="F6" s="60"/>
      <c r="G6" s="60"/>
      <c r="H6" s="1250">
        <f>ejercicio</f>
        <v>2020</v>
      </c>
      <c r="I6" s="61"/>
      <c r="K6" s="291"/>
      <c r="L6" s="292" t="s">
        <v>463</v>
      </c>
      <c r="M6" s="292"/>
      <c r="N6" s="292"/>
      <c r="O6" s="292"/>
      <c r="P6" s="293"/>
      <c r="Q6" s="293"/>
      <c r="R6" s="293"/>
      <c r="S6" s="293"/>
      <c r="T6" s="293"/>
      <c r="U6" s="293"/>
      <c r="V6" s="293"/>
      <c r="W6" s="293"/>
      <c r="X6" s="294"/>
    </row>
    <row r="7" spans="2:24" ht="30" customHeight="1">
      <c r="B7" s="58"/>
      <c r="C7" s="49" t="s">
        <v>1</v>
      </c>
      <c r="D7" s="59"/>
      <c r="E7" s="60"/>
      <c r="F7" s="60"/>
      <c r="G7" s="60"/>
      <c r="H7" s="1250"/>
      <c r="I7" s="61"/>
      <c r="K7" s="291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4"/>
    </row>
    <row r="8" spans="2:24" ht="30" customHeight="1">
      <c r="B8" s="58"/>
      <c r="C8" s="62"/>
      <c r="D8" s="59"/>
      <c r="E8" s="60"/>
      <c r="F8" s="60"/>
      <c r="G8" s="60"/>
      <c r="H8" s="63"/>
      <c r="I8" s="61"/>
      <c r="K8" s="291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</row>
    <row r="9" spans="2:24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2"/>
      <c r="K9" s="291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6.75" customHeight="1">
      <c r="B10" s="58"/>
      <c r="C10" s="59"/>
      <c r="D10" s="59"/>
      <c r="E10" s="60"/>
      <c r="F10" s="60"/>
      <c r="G10" s="60"/>
      <c r="H10" s="60"/>
      <c r="I10" s="61"/>
      <c r="K10" s="291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4"/>
    </row>
    <row r="11" spans="2:24" s="70" customFormat="1" ht="30" customHeight="1">
      <c r="B11" s="66"/>
      <c r="C11" s="67" t="s">
        <v>300</v>
      </c>
      <c r="D11" s="67"/>
      <c r="E11" s="68"/>
      <c r="F11" s="68"/>
      <c r="G11" s="68"/>
      <c r="H11" s="68"/>
      <c r="I11" s="69"/>
      <c r="K11" s="291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4"/>
    </row>
    <row r="12" spans="2:24" s="70" customFormat="1" ht="30" customHeight="1">
      <c r="B12" s="66"/>
      <c r="C12" s="1308"/>
      <c r="D12" s="1308"/>
      <c r="E12" s="51"/>
      <c r="F12" s="51"/>
      <c r="G12" s="51"/>
      <c r="H12" s="51"/>
      <c r="I12" s="69"/>
      <c r="K12" s="291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4"/>
    </row>
    <row r="13" spans="2:24" ht="28.5" customHeight="1">
      <c r="B13" s="72"/>
      <c r="C13" s="1367" t="s">
        <v>301</v>
      </c>
      <c r="D13" s="1368"/>
      <c r="E13" s="1368"/>
      <c r="F13" s="1368"/>
      <c r="G13" s="1368"/>
      <c r="H13" s="1369"/>
      <c r="I13" s="61"/>
      <c r="K13" s="291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4"/>
    </row>
    <row r="14" spans="2:24" ht="9" customHeight="1">
      <c r="B14" s="72"/>
      <c r="C14" s="89"/>
      <c r="D14" s="89"/>
      <c r="E14" s="51"/>
      <c r="F14" s="51"/>
      <c r="G14" s="51"/>
      <c r="H14" s="51"/>
      <c r="I14" s="61"/>
      <c r="K14" s="291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4"/>
    </row>
    <row r="15" spans="2:24" s="180" customFormat="1" ht="22.5" customHeight="1">
      <c r="B15" s="177"/>
      <c r="C15" s="1295" t="s">
        <v>304</v>
      </c>
      <c r="D15" s="1296"/>
      <c r="E15" s="1297"/>
      <c r="F15" s="85"/>
      <c r="G15" s="1295" t="s">
        <v>305</v>
      </c>
      <c r="H15" s="1297"/>
      <c r="I15" s="179"/>
      <c r="K15" s="291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</row>
    <row r="16" spans="2:24" s="180" customFormat="1" ht="24" customHeight="1">
      <c r="B16" s="177"/>
      <c r="C16" s="1295" t="s">
        <v>222</v>
      </c>
      <c r="D16" s="1297"/>
      <c r="E16" s="196" t="s">
        <v>258</v>
      </c>
      <c r="F16" s="85"/>
      <c r="G16" s="196" t="s">
        <v>222</v>
      </c>
      <c r="H16" s="181" t="s">
        <v>258</v>
      </c>
      <c r="I16" s="179"/>
      <c r="K16" s="291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4"/>
    </row>
    <row r="17" spans="2:24" s="75" customFormat="1" ht="22.5" customHeight="1">
      <c r="B17" s="72"/>
      <c r="C17" s="210" t="s">
        <v>306</v>
      </c>
      <c r="D17" s="211"/>
      <c r="E17" s="367"/>
      <c r="F17" s="213"/>
      <c r="G17" s="212" t="str">
        <f>C17</f>
        <v>CABILDO INSULAR DE TENERIFE</v>
      </c>
      <c r="H17" s="367"/>
      <c r="I17" s="73"/>
      <c r="K17" s="291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</row>
    <row r="18" spans="2:24" s="75" customFormat="1" ht="22.5" customHeight="1">
      <c r="B18" s="72"/>
      <c r="C18" s="214" t="s">
        <v>307</v>
      </c>
      <c r="D18" s="215"/>
      <c r="E18" s="367"/>
      <c r="F18" s="213"/>
      <c r="G18" s="212" t="str">
        <f aca="true" t="shared" si="0" ref="G18:G55">C18</f>
        <v>O.A. DE MUSEOS Y CENTROS</v>
      </c>
      <c r="H18" s="367"/>
      <c r="I18" s="73"/>
      <c r="K18" s="291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</row>
    <row r="19" spans="2:24" s="75" customFormat="1" ht="22.5" customHeight="1">
      <c r="B19" s="72"/>
      <c r="C19" s="214" t="s">
        <v>308</v>
      </c>
      <c r="D19" s="215"/>
      <c r="E19" s="367"/>
      <c r="F19" s="213"/>
      <c r="G19" s="212" t="str">
        <f t="shared" si="0"/>
        <v>O.A. INST. INS. ATENCIÓN SOC. Y SOCIOSAN.</v>
      </c>
      <c r="H19" s="367"/>
      <c r="I19" s="73"/>
      <c r="K19" s="291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4"/>
    </row>
    <row r="20" spans="2:24" s="75" customFormat="1" ht="22.5" customHeight="1">
      <c r="B20" s="72"/>
      <c r="C20" s="214" t="s">
        <v>309</v>
      </c>
      <c r="D20" s="215"/>
      <c r="E20" s="367"/>
      <c r="F20" s="213"/>
      <c r="G20" s="212" t="str">
        <f t="shared" si="0"/>
        <v>O.A. PATRONATO INSULAR DE MUSICA</v>
      </c>
      <c r="H20" s="367"/>
      <c r="I20" s="73"/>
      <c r="K20" s="291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</row>
    <row r="21" spans="2:24" s="75" customFormat="1" ht="22.5" customHeight="1">
      <c r="B21" s="72"/>
      <c r="C21" s="214" t="s">
        <v>310</v>
      </c>
      <c r="D21" s="215"/>
      <c r="E21" s="367"/>
      <c r="F21" s="213"/>
      <c r="G21" s="212" t="str">
        <f t="shared" si="0"/>
        <v>O.A. CONSEJO INSULAR DE AGUAS</v>
      </c>
      <c r="H21" s="367"/>
      <c r="I21" s="73"/>
      <c r="K21" s="291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</row>
    <row r="22" spans="2:24" s="75" customFormat="1" ht="22.5" customHeight="1">
      <c r="B22" s="72"/>
      <c r="C22" s="214" t="s">
        <v>311</v>
      </c>
      <c r="D22" s="215"/>
      <c r="E22" s="367"/>
      <c r="F22" s="213"/>
      <c r="G22" s="212" t="str">
        <f t="shared" si="0"/>
        <v>EPEL. BALSAS DE TENERIFE</v>
      </c>
      <c r="H22" s="367"/>
      <c r="I22" s="73"/>
      <c r="K22" s="291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4"/>
    </row>
    <row r="23" spans="2:24" s="75" customFormat="1" ht="22.5" customHeight="1">
      <c r="B23" s="72"/>
      <c r="C23" s="214" t="s">
        <v>542</v>
      </c>
      <c r="D23" s="215"/>
      <c r="E23" s="367"/>
      <c r="F23" s="213"/>
      <c r="G23" s="212" t="str">
        <f t="shared" si="0"/>
        <v>EPEL TEA, TENERFE ESPACIO DE LAS ARTES</v>
      </c>
      <c r="H23" s="367"/>
      <c r="I23" s="73"/>
      <c r="K23" s="291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</row>
    <row r="24" spans="2:24" s="75" customFormat="1" ht="22.5" customHeight="1">
      <c r="B24" s="72"/>
      <c r="C24" s="214" t="s">
        <v>312</v>
      </c>
      <c r="D24" s="215"/>
      <c r="E24" s="367"/>
      <c r="F24" s="213"/>
      <c r="G24" s="212" t="str">
        <f t="shared" si="0"/>
        <v>EPEL AGROTEIDE ENTIDAD INSULAR DESARROLLO AGRICOLA Y GANADERO</v>
      </c>
      <c r="H24" s="367"/>
      <c r="I24" s="73"/>
      <c r="K24" s="291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</row>
    <row r="25" spans="2:24" s="75" customFormat="1" ht="22.5" customHeight="1">
      <c r="B25" s="72"/>
      <c r="C25" s="214" t="s">
        <v>313</v>
      </c>
      <c r="D25" s="215"/>
      <c r="E25" s="367"/>
      <c r="F25" s="213"/>
      <c r="G25" s="212" t="str">
        <f t="shared" si="0"/>
        <v>CASINO DE TAORO, SA</v>
      </c>
      <c r="H25" s="367"/>
      <c r="I25" s="73"/>
      <c r="K25" s="291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4"/>
    </row>
    <row r="26" spans="2:24" s="75" customFormat="1" ht="22.5" customHeight="1">
      <c r="B26" s="72"/>
      <c r="C26" s="214" t="s">
        <v>314</v>
      </c>
      <c r="D26" s="215"/>
      <c r="E26" s="367"/>
      <c r="F26" s="213"/>
      <c r="G26" s="212" t="str">
        <f t="shared" si="0"/>
        <v>CASINO DE PLAYA DE LAS AMÉRICAS, SA</v>
      </c>
      <c r="H26" s="367"/>
      <c r="I26" s="73"/>
      <c r="K26" s="291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4"/>
    </row>
    <row r="27" spans="2:24" s="75" customFormat="1" ht="22.5" customHeight="1">
      <c r="B27" s="72"/>
      <c r="C27" s="214" t="s">
        <v>315</v>
      </c>
      <c r="D27" s="215"/>
      <c r="E27" s="367"/>
      <c r="F27" s="213"/>
      <c r="G27" s="212" t="str">
        <f t="shared" si="0"/>
        <v>CASINO DE SANTA CRUZ, SA</v>
      </c>
      <c r="H27" s="367"/>
      <c r="I27" s="73"/>
      <c r="K27" s="291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</row>
    <row r="28" spans="2:24" s="75" customFormat="1" ht="22.5" customHeight="1">
      <c r="B28" s="72"/>
      <c r="C28" s="214" t="s">
        <v>316</v>
      </c>
      <c r="D28" s="215"/>
      <c r="E28" s="367"/>
      <c r="F28" s="213"/>
      <c r="G28" s="212" t="str">
        <f t="shared" si="0"/>
        <v>INSTIT.FERIAL DE TENERIFE, SA</v>
      </c>
      <c r="H28" s="367"/>
      <c r="I28" s="73"/>
      <c r="K28" s="291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4"/>
    </row>
    <row r="29" spans="2:24" s="75" customFormat="1" ht="22.5" customHeight="1">
      <c r="B29" s="72"/>
      <c r="C29" s="214" t="s">
        <v>317</v>
      </c>
      <c r="D29" s="215"/>
      <c r="E29" s="367"/>
      <c r="F29" s="213"/>
      <c r="G29" s="212" t="str">
        <f t="shared" si="0"/>
        <v>EMPRESA INSULAR DE ARTESANÍA, SA</v>
      </c>
      <c r="H29" s="367"/>
      <c r="I29" s="73"/>
      <c r="K29" s="291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4"/>
    </row>
    <row r="30" spans="2:24" s="75" customFormat="1" ht="22.5" customHeight="1">
      <c r="B30" s="72"/>
      <c r="C30" s="214" t="s">
        <v>318</v>
      </c>
      <c r="D30" s="215"/>
      <c r="E30" s="367"/>
      <c r="F30" s="213"/>
      <c r="G30" s="212" t="str">
        <f t="shared" si="0"/>
        <v>SINPROMI.S.L.</v>
      </c>
      <c r="H30" s="367"/>
      <c r="I30" s="73"/>
      <c r="K30" s="291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4"/>
    </row>
    <row r="31" spans="2:24" s="75" customFormat="1" ht="22.5" customHeight="1">
      <c r="B31" s="72"/>
      <c r="C31" s="214" t="s">
        <v>319</v>
      </c>
      <c r="D31" s="215"/>
      <c r="E31" s="367"/>
      <c r="F31" s="213"/>
      <c r="G31" s="212" t="str">
        <f t="shared" si="0"/>
        <v>AUDITORIO DE TENERIFE, SA</v>
      </c>
      <c r="H31" s="367"/>
      <c r="I31" s="73"/>
      <c r="K31" s="291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</row>
    <row r="32" spans="2:24" s="75" customFormat="1" ht="22.5" customHeight="1">
      <c r="B32" s="72"/>
      <c r="C32" s="214" t="s">
        <v>320</v>
      </c>
      <c r="D32" s="215"/>
      <c r="E32" s="367"/>
      <c r="F32" s="213"/>
      <c r="G32" s="212" t="str">
        <f t="shared" si="0"/>
        <v>GEST. INS. DEPORTE, CULT.Y OCIO, SA (IDECO)</v>
      </c>
      <c r="H32" s="367"/>
      <c r="I32" s="73"/>
      <c r="K32" s="291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</row>
    <row r="33" spans="2:24" s="75" customFormat="1" ht="22.5" customHeight="1">
      <c r="B33" s="72"/>
      <c r="C33" s="214" t="s">
        <v>321</v>
      </c>
      <c r="D33" s="215"/>
      <c r="E33" s="367"/>
      <c r="F33" s="213"/>
      <c r="G33" s="212" t="str">
        <f t="shared" si="0"/>
        <v>TITSA</v>
      </c>
      <c r="H33" s="367"/>
      <c r="I33" s="73"/>
      <c r="K33" s="291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</row>
    <row r="34" spans="2:24" s="75" customFormat="1" ht="22.5" customHeight="1">
      <c r="B34" s="72"/>
      <c r="C34" s="214" t="s">
        <v>322</v>
      </c>
      <c r="D34" s="215"/>
      <c r="E34" s="367"/>
      <c r="F34" s="213"/>
      <c r="G34" s="212" t="str">
        <f t="shared" si="0"/>
        <v>SPET, TURISMO DE TENERIFE, S.A.</v>
      </c>
      <c r="H34" s="367"/>
      <c r="I34" s="73"/>
      <c r="K34" s="291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</row>
    <row r="35" spans="2:24" s="75" customFormat="1" ht="22.5" customHeight="1">
      <c r="B35" s="72"/>
      <c r="C35" s="214" t="s">
        <v>323</v>
      </c>
      <c r="D35" s="215"/>
      <c r="E35" s="367"/>
      <c r="F35" s="213"/>
      <c r="G35" s="212" t="str">
        <f t="shared" si="0"/>
        <v>INSTITUTO MEDICO TINERFEÑO, S.A. (IMETISA)</v>
      </c>
      <c r="H35" s="367"/>
      <c r="I35" s="73"/>
      <c r="K35" s="291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4"/>
    </row>
    <row r="36" spans="2:24" s="75" customFormat="1" ht="22.5" customHeight="1">
      <c r="B36" s="72"/>
      <c r="C36" s="214" t="s">
        <v>324</v>
      </c>
      <c r="D36" s="215"/>
      <c r="E36" s="367"/>
      <c r="F36" s="213"/>
      <c r="G36" s="212" t="str">
        <f t="shared" si="0"/>
        <v>METROPOLITANO DE TENERIFE, S.A.</v>
      </c>
      <c r="H36" s="367"/>
      <c r="I36" s="73"/>
      <c r="K36" s="291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</row>
    <row r="37" spans="2:24" s="75" customFormat="1" ht="22.5" customHeight="1">
      <c r="B37" s="72"/>
      <c r="C37" s="214" t="s">
        <v>325</v>
      </c>
      <c r="D37" s="215"/>
      <c r="E37" s="367"/>
      <c r="F37" s="213"/>
      <c r="G37" s="212" t="str">
        <f t="shared" si="0"/>
        <v>INST. TECNOL. Y DE ENERGIAS RENOVABLES, S.A. (ITER)</v>
      </c>
      <c r="H37" s="367">
        <v>12102</v>
      </c>
      <c r="I37" s="73"/>
      <c r="K37" s="291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</row>
    <row r="38" spans="2:24" s="75" customFormat="1" ht="22.5" customHeight="1">
      <c r="B38" s="72"/>
      <c r="C38" s="214" t="s">
        <v>326</v>
      </c>
      <c r="D38" s="215"/>
      <c r="E38" s="367"/>
      <c r="F38" s="213"/>
      <c r="G38" s="212" t="str">
        <f t="shared" si="0"/>
        <v>CULTIVOS Y TECNOLOGÍAS AGRARIAS DE TENERIFE, S.A (CULTESA)</v>
      </c>
      <c r="H38" s="367"/>
      <c r="I38" s="73"/>
      <c r="K38" s="291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</row>
    <row r="39" spans="2:24" s="75" customFormat="1" ht="22.5" customHeight="1">
      <c r="B39" s="72"/>
      <c r="C39" s="214" t="s">
        <v>327</v>
      </c>
      <c r="D39" s="215"/>
      <c r="E39" s="367"/>
      <c r="F39" s="213"/>
      <c r="G39" s="212" t="str">
        <f t="shared" si="0"/>
        <v>BUENAVISTA GOLF, S.A.</v>
      </c>
      <c r="H39" s="367"/>
      <c r="I39" s="73"/>
      <c r="K39" s="291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</row>
    <row r="40" spans="2:24" s="75" customFormat="1" ht="22.5" customHeight="1">
      <c r="B40" s="72"/>
      <c r="C40" s="214" t="s">
        <v>328</v>
      </c>
      <c r="D40" s="215"/>
      <c r="E40" s="367"/>
      <c r="F40" s="213"/>
      <c r="G40" s="212" t="str">
        <f t="shared" si="0"/>
        <v>PARQUE CIENTÍFICO Y TECNOLÓGICO DE TENERIFE, S.A.</v>
      </c>
      <c r="H40" s="367"/>
      <c r="I40" s="73"/>
      <c r="K40" s="291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4"/>
    </row>
    <row r="41" spans="2:24" s="75" customFormat="1" ht="22.5" customHeight="1">
      <c r="B41" s="72"/>
      <c r="C41" s="214" t="s">
        <v>329</v>
      </c>
      <c r="D41" s="215"/>
      <c r="E41" s="367"/>
      <c r="F41" s="213"/>
      <c r="G41" s="212" t="str">
        <f t="shared" si="0"/>
        <v>INSTITUTO TECNOLÓGICO Y DE COMUNICACIONES DE TENERIFE, S.L. (IT3)</v>
      </c>
      <c r="H41" s="367"/>
      <c r="I41" s="73"/>
      <c r="K41" s="291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</row>
    <row r="42" spans="2:24" s="75" customFormat="1" ht="22.5" customHeight="1">
      <c r="B42" s="72"/>
      <c r="C42" s="214" t="s">
        <v>330</v>
      </c>
      <c r="D42" s="215"/>
      <c r="E42" s="367"/>
      <c r="F42" s="213"/>
      <c r="G42" s="212" t="str">
        <f t="shared" si="0"/>
        <v>INSTITUTO VULCANOLÓGICO DE CANARIAS S.A.</v>
      </c>
      <c r="H42" s="367"/>
      <c r="I42" s="73"/>
      <c r="K42" s="291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4"/>
    </row>
    <row r="43" spans="2:24" s="75" customFormat="1" ht="22.5" customHeight="1">
      <c r="B43" s="72"/>
      <c r="C43" s="214" t="s">
        <v>331</v>
      </c>
      <c r="D43" s="215"/>
      <c r="E43" s="367"/>
      <c r="F43" s="213"/>
      <c r="G43" s="212" t="str">
        <f t="shared" si="0"/>
        <v>CANARIAS SUBMARINE LINK, S.L. (Canalink)</v>
      </c>
      <c r="H43" s="367"/>
      <c r="I43" s="73"/>
      <c r="K43" s="291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4"/>
    </row>
    <row r="44" spans="2:24" s="75" customFormat="1" ht="22.5" customHeight="1">
      <c r="B44" s="72"/>
      <c r="C44" s="214" t="s">
        <v>332</v>
      </c>
      <c r="D44" s="215"/>
      <c r="E44" s="367"/>
      <c r="F44" s="213"/>
      <c r="G44" s="212" t="str">
        <f t="shared" si="0"/>
        <v>CANALINK AFRICA, S.L.</v>
      </c>
      <c r="H44" s="367"/>
      <c r="I44" s="73"/>
      <c r="K44" s="291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4"/>
    </row>
    <row r="45" spans="2:24" s="75" customFormat="1" ht="22.5" customHeight="1">
      <c r="B45" s="72"/>
      <c r="C45" s="214" t="s">
        <v>333</v>
      </c>
      <c r="D45" s="215"/>
      <c r="E45" s="367"/>
      <c r="F45" s="213"/>
      <c r="G45" s="212" t="str">
        <f t="shared" si="0"/>
        <v>CANALINK BAHARICOM, S.L.</v>
      </c>
      <c r="H45" s="367"/>
      <c r="I45" s="73"/>
      <c r="K45" s="291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4"/>
    </row>
    <row r="46" spans="2:24" s="75" customFormat="1" ht="22.5" customHeight="1">
      <c r="B46" s="72"/>
      <c r="C46" s="214" t="s">
        <v>334</v>
      </c>
      <c r="D46" s="215"/>
      <c r="E46" s="367"/>
      <c r="F46" s="213"/>
      <c r="G46" s="212" t="str">
        <f t="shared" si="0"/>
        <v>GESTIÓN INSULAR DE AGUAS DE TENERIFE, S.A. (GESTA)</v>
      </c>
      <c r="H46" s="367"/>
      <c r="I46" s="73"/>
      <c r="K46" s="291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4"/>
    </row>
    <row r="47" spans="2:24" s="75" customFormat="1" ht="22.5" customHeight="1">
      <c r="B47" s="72"/>
      <c r="C47" s="214" t="s">
        <v>335</v>
      </c>
      <c r="D47" s="215"/>
      <c r="E47" s="367"/>
      <c r="F47" s="213"/>
      <c r="G47" s="212" t="str">
        <f t="shared" si="0"/>
        <v>FUNDACION TENERIFE RURAL</v>
      </c>
      <c r="H47" s="367"/>
      <c r="I47" s="73"/>
      <c r="K47" s="291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4"/>
    </row>
    <row r="48" spans="2:24" s="75" customFormat="1" ht="22.5" customHeight="1">
      <c r="B48" s="72"/>
      <c r="C48" s="214" t="s">
        <v>336</v>
      </c>
      <c r="D48" s="215"/>
      <c r="E48" s="367"/>
      <c r="F48" s="213"/>
      <c r="G48" s="212" t="str">
        <f t="shared" si="0"/>
        <v>FUNDACIÓN  ITB</v>
      </c>
      <c r="H48" s="367"/>
      <c r="I48" s="73"/>
      <c r="K48" s="291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4"/>
    </row>
    <row r="49" spans="2:24" s="75" customFormat="1" ht="22.5" customHeight="1">
      <c r="B49" s="72"/>
      <c r="C49" s="214" t="s">
        <v>337</v>
      </c>
      <c r="D49" s="215"/>
      <c r="E49" s="367"/>
      <c r="F49" s="213"/>
      <c r="G49" s="212" t="str">
        <f t="shared" si="0"/>
        <v>FIFEDE</v>
      </c>
      <c r="H49" s="367"/>
      <c r="I49" s="73"/>
      <c r="K49" s="291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4"/>
    </row>
    <row r="50" spans="2:24" s="75" customFormat="1" ht="22.5" customHeight="1">
      <c r="B50" s="72"/>
      <c r="C50" s="214" t="s">
        <v>338</v>
      </c>
      <c r="D50" s="215"/>
      <c r="E50" s="367"/>
      <c r="F50" s="213"/>
      <c r="G50" s="212" t="str">
        <f t="shared" si="0"/>
        <v>AGENCIA INSULAR DE LA ENERGIA</v>
      </c>
      <c r="H50" s="367"/>
      <c r="I50" s="73"/>
      <c r="K50" s="291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2:24" s="75" customFormat="1" ht="22.5" customHeight="1">
      <c r="B51" s="72"/>
      <c r="C51" s="214" t="s">
        <v>339</v>
      </c>
      <c r="D51" s="215"/>
      <c r="E51" s="367"/>
      <c r="F51" s="213"/>
      <c r="G51" s="212" t="str">
        <f t="shared" si="0"/>
        <v>FUNDACIÓN CANARIAS FACTORÍA DE LA INNOVACIÓN TURÍSTICA</v>
      </c>
      <c r="H51" s="367"/>
      <c r="I51" s="73"/>
      <c r="K51" s="291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2:24" s="75" customFormat="1" ht="22.5" customHeight="1">
      <c r="B52" s="72"/>
      <c r="C52" s="214" t="s">
        <v>340</v>
      </c>
      <c r="D52" s="215"/>
      <c r="E52" s="367"/>
      <c r="F52" s="213"/>
      <c r="G52" s="212" t="str">
        <f t="shared" si="0"/>
        <v>CONSORCIO PREVENSIÓN, EXTINCIÓN INCENDIOS Y SALVAMENTO DE LA ISLA DE TENERIFE</v>
      </c>
      <c r="H52" s="367"/>
      <c r="I52" s="73"/>
      <c r="K52" s="291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2:24" s="75" customFormat="1" ht="22.5" customHeight="1">
      <c r="B53" s="72"/>
      <c r="C53" s="214" t="s">
        <v>341</v>
      </c>
      <c r="D53" s="215"/>
      <c r="E53" s="367"/>
      <c r="F53" s="213"/>
      <c r="G53" s="212" t="str">
        <f t="shared" si="0"/>
        <v>CONSORCIO DE TRIBUTOS DE LA ISLA DE TENERIFE</v>
      </c>
      <c r="H53" s="367"/>
      <c r="I53" s="73"/>
      <c r="K53" s="291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2:24" s="75" customFormat="1" ht="22.5" customHeight="1">
      <c r="B54" s="72"/>
      <c r="C54" s="214" t="s">
        <v>342</v>
      </c>
      <c r="D54" s="215"/>
      <c r="E54" s="367"/>
      <c r="F54" s="213"/>
      <c r="G54" s="212" t="str">
        <f t="shared" si="0"/>
        <v>CONSORCIO ISLA BAJA</v>
      </c>
      <c r="H54" s="367"/>
      <c r="I54" s="73"/>
      <c r="K54" s="291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2:24" s="75" customFormat="1" ht="22.5" customHeight="1">
      <c r="B55" s="72"/>
      <c r="C55" s="216" t="s">
        <v>343</v>
      </c>
      <c r="D55" s="217"/>
      <c r="E55" s="368"/>
      <c r="F55" s="213"/>
      <c r="G55" s="212" t="str">
        <f t="shared" si="0"/>
        <v>CONSORCIO URBANÍSTICO PARA LA REHABILITACIÓN DEL PTO. DE LA CRUZ</v>
      </c>
      <c r="H55" s="368"/>
      <c r="I55" s="73"/>
      <c r="K55" s="291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4"/>
    </row>
    <row r="56" spans="2:24" s="123" customFormat="1" ht="22.5" customHeight="1" thickBot="1">
      <c r="B56" s="121"/>
      <c r="C56" s="1365" t="s">
        <v>259</v>
      </c>
      <c r="D56" s="1366"/>
      <c r="E56" s="109">
        <f>SUM(E17:E55)</f>
        <v>0</v>
      </c>
      <c r="F56" s="85"/>
      <c r="G56" s="147" t="s">
        <v>259</v>
      </c>
      <c r="H56" s="109">
        <f>SUM(H17:H55)</f>
        <v>12102</v>
      </c>
      <c r="I56" s="122"/>
      <c r="K56" s="291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4"/>
    </row>
    <row r="57" spans="2:24" ht="22.5" customHeight="1">
      <c r="B57" s="72"/>
      <c r="C57" s="143"/>
      <c r="D57" s="143"/>
      <c r="E57" s="144"/>
      <c r="F57" s="51"/>
      <c r="G57" s="144"/>
      <c r="H57" s="51"/>
      <c r="I57" s="61"/>
      <c r="K57" s="291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</row>
    <row r="58" spans="2:24" ht="22.5" customHeight="1">
      <c r="B58" s="72"/>
      <c r="C58" s="1367" t="s">
        <v>543</v>
      </c>
      <c r="D58" s="1368"/>
      <c r="E58" s="1368"/>
      <c r="F58" s="1368"/>
      <c r="G58" s="1368"/>
      <c r="H58" s="1369"/>
      <c r="I58" s="61"/>
      <c r="K58" s="291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4"/>
    </row>
    <row r="59" spans="2:24" s="59" customFormat="1" ht="9" customHeight="1">
      <c r="B59" s="72"/>
      <c r="C59" s="31"/>
      <c r="D59" s="31"/>
      <c r="E59" s="31"/>
      <c r="F59" s="31"/>
      <c r="G59" s="31"/>
      <c r="H59" s="31"/>
      <c r="I59" s="61"/>
      <c r="K59" s="291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</row>
    <row r="60" spans="2:24" ht="22.5" customHeight="1">
      <c r="B60" s="72"/>
      <c r="C60" s="1367" t="s">
        <v>301</v>
      </c>
      <c r="D60" s="1368"/>
      <c r="E60" s="1368"/>
      <c r="F60" s="1368"/>
      <c r="G60" s="1368"/>
      <c r="H60" s="1369"/>
      <c r="I60" s="61"/>
      <c r="K60" s="291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4"/>
    </row>
    <row r="61" spans="2:24" s="59" customFormat="1" ht="9" customHeight="1">
      <c r="B61" s="72"/>
      <c r="C61" s="31"/>
      <c r="D61" s="31"/>
      <c r="E61" s="31"/>
      <c r="F61" s="31"/>
      <c r="G61" s="31"/>
      <c r="H61" s="31"/>
      <c r="I61" s="61"/>
      <c r="K61" s="291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4"/>
    </row>
    <row r="62" spans="2:24" ht="22.5" customHeight="1">
      <c r="B62" s="72"/>
      <c r="C62" s="1295" t="s">
        <v>304</v>
      </c>
      <c r="D62" s="1296"/>
      <c r="E62" s="1297"/>
      <c r="F62" s="85"/>
      <c r="G62" s="1295" t="s">
        <v>305</v>
      </c>
      <c r="H62" s="1297"/>
      <c r="I62" s="61"/>
      <c r="K62" s="291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4"/>
    </row>
    <row r="63" spans="2:24" ht="22.5" customHeight="1">
      <c r="B63" s="72"/>
      <c r="C63" s="1295" t="s">
        <v>222</v>
      </c>
      <c r="D63" s="1297"/>
      <c r="E63" s="196" t="s">
        <v>258</v>
      </c>
      <c r="F63" s="85"/>
      <c r="G63" s="196" t="s">
        <v>222</v>
      </c>
      <c r="H63" s="181" t="s">
        <v>258</v>
      </c>
      <c r="I63" s="61"/>
      <c r="K63" s="291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</row>
    <row r="64" spans="2:24" ht="22.5" customHeight="1">
      <c r="B64" s="72"/>
      <c r="C64" s="210" t="s">
        <v>344</v>
      </c>
      <c r="D64" s="211"/>
      <c r="E64" s="367"/>
      <c r="F64" s="213"/>
      <c r="G64" s="212" t="str">
        <f>C64</f>
        <v>A.M.C. POLÍGONO INDUSTRIAL DE GÜIMAR</v>
      </c>
      <c r="H64" s="367"/>
      <c r="I64" s="61"/>
      <c r="K64" s="291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4"/>
    </row>
    <row r="65" spans="2:24" ht="22.5" customHeight="1">
      <c r="B65" s="72"/>
      <c r="C65" s="214" t="s">
        <v>345</v>
      </c>
      <c r="D65" s="215"/>
      <c r="E65" s="367"/>
      <c r="F65" s="213"/>
      <c r="G65" s="212" t="str">
        <f>C65</f>
        <v>MERCATENERIFE, S.A.</v>
      </c>
      <c r="H65" s="367"/>
      <c r="I65" s="61"/>
      <c r="K65" s="291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4"/>
    </row>
    <row r="66" spans="2:24" ht="22.5" customHeight="1">
      <c r="B66" s="72"/>
      <c r="C66" s="214" t="s">
        <v>346</v>
      </c>
      <c r="D66" s="215"/>
      <c r="E66" s="367"/>
      <c r="F66" s="213"/>
      <c r="G66" s="212" t="str">
        <f>C66</f>
        <v>POLÍGONO INDUSTRIAL DE GRANADILLA-PARQUE TECNOLÓGICO DE TENERIFE, S.A.</v>
      </c>
      <c r="H66" s="367"/>
      <c r="I66" s="61"/>
      <c r="K66" s="291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4"/>
    </row>
    <row r="67" spans="2:24" ht="22.5" customHeight="1">
      <c r="B67" s="72"/>
      <c r="C67" s="214" t="s">
        <v>347</v>
      </c>
      <c r="D67" s="215"/>
      <c r="E67" s="367"/>
      <c r="F67" s="213"/>
      <c r="G67" s="212" t="str">
        <f>C67</f>
        <v>PARQUES EÓLICOS DE GRANADILLA, A.I.E.</v>
      </c>
      <c r="H67" s="367"/>
      <c r="I67" s="61"/>
      <c r="K67" s="291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4"/>
    </row>
    <row r="68" spans="2:24" ht="22.5" customHeight="1">
      <c r="B68" s="72"/>
      <c r="C68" s="214" t="s">
        <v>348</v>
      </c>
      <c r="D68" s="215"/>
      <c r="E68" s="367"/>
      <c r="F68" s="213"/>
      <c r="G68" s="212" t="str">
        <f>C68</f>
        <v>EÓLICAS DE TENERIFE, A.I.E.</v>
      </c>
      <c r="H68" s="367"/>
      <c r="I68" s="61"/>
      <c r="K68" s="291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</row>
    <row r="69" spans="2:24" s="123" customFormat="1" ht="22.5" customHeight="1" thickBot="1">
      <c r="B69" s="121"/>
      <c r="C69" s="1365" t="s">
        <v>259</v>
      </c>
      <c r="D69" s="1366"/>
      <c r="E69" s="109">
        <f>SUM(E64:E68)</f>
        <v>0</v>
      </c>
      <c r="F69" s="85"/>
      <c r="G69" s="147" t="s">
        <v>259</v>
      </c>
      <c r="H69" s="109">
        <f>SUM(H64:H68)</f>
        <v>0</v>
      </c>
      <c r="I69" s="122"/>
      <c r="K69" s="291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4"/>
    </row>
    <row r="70" spans="2:24" ht="22.5" customHeight="1">
      <c r="B70" s="72"/>
      <c r="C70" s="143"/>
      <c r="D70" s="143"/>
      <c r="E70" s="144"/>
      <c r="F70" s="51"/>
      <c r="G70" s="144"/>
      <c r="H70" s="51"/>
      <c r="I70" s="61"/>
      <c r="K70" s="291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4"/>
    </row>
    <row r="71" spans="2:24" ht="22.5" customHeight="1">
      <c r="B71" s="72"/>
      <c r="C71" s="105" t="s">
        <v>193</v>
      </c>
      <c r="D71" s="143"/>
      <c r="E71" s="144"/>
      <c r="F71" s="51"/>
      <c r="G71" s="144"/>
      <c r="H71" s="51"/>
      <c r="I71" s="61"/>
      <c r="K71" s="291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</row>
    <row r="72" spans="2:24" ht="15.75" customHeight="1">
      <c r="B72" s="72"/>
      <c r="C72" s="103" t="s">
        <v>349</v>
      </c>
      <c r="D72" s="143"/>
      <c r="E72" s="144"/>
      <c r="F72" s="51"/>
      <c r="G72" s="144"/>
      <c r="H72" s="51"/>
      <c r="I72" s="61"/>
      <c r="K72" s="291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4"/>
    </row>
    <row r="73" spans="2:24" ht="15.75" customHeight="1">
      <c r="B73" s="72"/>
      <c r="C73" s="102"/>
      <c r="D73" s="143"/>
      <c r="E73" s="144"/>
      <c r="F73" s="144"/>
      <c r="G73" s="144"/>
      <c r="H73" s="51"/>
      <c r="I73" s="61"/>
      <c r="K73" s="291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4"/>
    </row>
    <row r="74" spans="2:24" ht="15.75" customHeight="1">
      <c r="B74" s="72"/>
      <c r="C74" s="182"/>
      <c r="D74" s="103"/>
      <c r="E74" s="104"/>
      <c r="F74" s="104"/>
      <c r="G74" s="104"/>
      <c r="H74" s="51"/>
      <c r="I74" s="61"/>
      <c r="K74" s="291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4"/>
    </row>
    <row r="75" spans="2:24" ht="22.5" customHeight="1" thickBot="1">
      <c r="B75" s="76"/>
      <c r="C75" s="1285"/>
      <c r="D75" s="1285"/>
      <c r="E75" s="45"/>
      <c r="F75" s="45"/>
      <c r="G75" s="45"/>
      <c r="H75" s="77"/>
      <c r="I75" s="78"/>
      <c r="K75" s="285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7"/>
    </row>
    <row r="76" spans="3:10" ht="22.5" customHeight="1">
      <c r="C76" s="59"/>
      <c r="D76" s="59"/>
      <c r="E76" s="60"/>
      <c r="F76" s="60"/>
      <c r="G76" s="60"/>
      <c r="H76" s="60"/>
      <c r="J76" s="52" t="s">
        <v>660</v>
      </c>
    </row>
    <row r="77" spans="3:8" ht="12.75">
      <c r="C77" s="79" t="s">
        <v>68</v>
      </c>
      <c r="D77" s="59"/>
      <c r="E77" s="60"/>
      <c r="F77" s="60"/>
      <c r="G77" s="60"/>
      <c r="H77" s="50" t="s">
        <v>298</v>
      </c>
    </row>
    <row r="78" spans="3:8" ht="12.75">
      <c r="C78" s="80" t="s">
        <v>69</v>
      </c>
      <c r="D78" s="59"/>
      <c r="E78" s="60"/>
      <c r="F78" s="60"/>
      <c r="G78" s="60"/>
      <c r="H78" s="60"/>
    </row>
    <row r="79" spans="3:8" ht="12.75">
      <c r="C79" s="80" t="s">
        <v>70</v>
      </c>
      <c r="D79" s="59"/>
      <c r="E79" s="60"/>
      <c r="F79" s="60"/>
      <c r="G79" s="60"/>
      <c r="H79" s="60"/>
    </row>
    <row r="80" spans="3:8" ht="12.75">
      <c r="C80" s="80" t="s">
        <v>71</v>
      </c>
      <c r="D80" s="59"/>
      <c r="E80" s="60"/>
      <c r="F80" s="60"/>
      <c r="G80" s="60"/>
      <c r="H80" s="60"/>
    </row>
    <row r="81" spans="3:8" ht="12.75">
      <c r="C81" s="80" t="s">
        <v>72</v>
      </c>
      <c r="D81" s="59"/>
      <c r="E81" s="60"/>
      <c r="F81" s="60"/>
      <c r="G81" s="60"/>
      <c r="H81" s="60"/>
    </row>
    <row r="82" spans="3:8" ht="22.5" customHeight="1">
      <c r="C82" s="59"/>
      <c r="D82" s="59"/>
      <c r="E82" s="60"/>
      <c r="F82" s="60"/>
      <c r="G82" s="60"/>
      <c r="H82" s="60"/>
    </row>
    <row r="83" spans="3:8" ht="22.5" customHeight="1">
      <c r="C83" s="59"/>
      <c r="D83" s="59"/>
      <c r="E83" s="60"/>
      <c r="F83" s="60"/>
      <c r="G83" s="60"/>
      <c r="H83" s="60"/>
    </row>
    <row r="84" spans="3:8" ht="22.5" customHeight="1">
      <c r="C84" s="59"/>
      <c r="D84" s="59"/>
      <c r="E84" s="60"/>
      <c r="F84" s="60"/>
      <c r="G84" s="60"/>
      <c r="H84" s="60"/>
    </row>
    <row r="85" spans="3:8" ht="22.5" customHeight="1">
      <c r="C85" s="59"/>
      <c r="D85" s="59"/>
      <c r="E85" s="60"/>
      <c r="F85" s="60"/>
      <c r="G85" s="60"/>
      <c r="H85" s="60"/>
    </row>
    <row r="86" spans="5:8" ht="22.5" customHeight="1">
      <c r="E86" s="60"/>
      <c r="F86" s="60"/>
      <c r="G86" s="60"/>
      <c r="H86" s="60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D18" sqref="D18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99.5546875" style="52" customWidth="1"/>
    <col min="5" max="7" width="17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50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50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1142" t="s">
        <v>790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308"/>
      <c r="D12" s="1308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 t="s">
        <v>791</v>
      </c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31"/>
      <c r="D15" s="171"/>
      <c r="E15" s="131" t="s">
        <v>258</v>
      </c>
      <c r="F15" s="131" t="s">
        <v>350</v>
      </c>
      <c r="G15" s="131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4" customHeight="1">
      <c r="B16" s="170"/>
      <c r="C16" s="175" t="s">
        <v>223</v>
      </c>
      <c r="D16" s="176" t="s">
        <v>231</v>
      </c>
      <c r="E16" s="175" t="s">
        <v>792</v>
      </c>
      <c r="F16" s="175">
        <f>ejercicio</f>
        <v>2020</v>
      </c>
      <c r="G16" s="175" t="s">
        <v>351</v>
      </c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ht="22.5" customHeight="1">
      <c r="B17" s="72"/>
      <c r="C17" s="354"/>
      <c r="D17" s="351"/>
      <c r="E17" s="347"/>
      <c r="F17" s="347"/>
      <c r="G17" s="434"/>
      <c r="H17" s="61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ht="22.5" customHeight="1">
      <c r="B18" s="72"/>
      <c r="C18" s="354"/>
      <c r="D18" s="351"/>
      <c r="E18" s="347"/>
      <c r="F18" s="347"/>
      <c r="G18" s="435"/>
      <c r="H18" s="61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22.5" customHeight="1">
      <c r="B19" s="72"/>
      <c r="C19" s="354"/>
      <c r="D19" s="351"/>
      <c r="E19" s="347"/>
      <c r="F19" s="347"/>
      <c r="G19" s="435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ht="22.5" customHeight="1">
      <c r="B20" s="72"/>
      <c r="C20" s="354"/>
      <c r="D20" s="351"/>
      <c r="E20" s="347"/>
      <c r="F20" s="347"/>
      <c r="G20" s="435"/>
      <c r="H20" s="61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354"/>
      <c r="D21" s="351"/>
      <c r="E21" s="347"/>
      <c r="F21" s="347"/>
      <c r="G21" s="435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354"/>
      <c r="D22" s="351"/>
      <c r="E22" s="347"/>
      <c r="F22" s="347"/>
      <c r="G22" s="435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354"/>
      <c r="D23" s="351"/>
      <c r="E23" s="347"/>
      <c r="F23" s="347"/>
      <c r="G23" s="435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354"/>
      <c r="D24" s="351"/>
      <c r="E24" s="347"/>
      <c r="F24" s="347"/>
      <c r="G24" s="435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354"/>
      <c r="D25" s="351"/>
      <c r="E25" s="347"/>
      <c r="F25" s="347"/>
      <c r="G25" s="435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354"/>
      <c r="D26" s="351"/>
      <c r="E26" s="347"/>
      <c r="F26" s="347"/>
      <c r="G26" s="435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354"/>
      <c r="D27" s="351"/>
      <c r="E27" s="347"/>
      <c r="F27" s="347"/>
      <c r="G27" s="435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354"/>
      <c r="D28" s="351"/>
      <c r="E28" s="347"/>
      <c r="F28" s="347"/>
      <c r="G28" s="435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354"/>
      <c r="D29" s="351"/>
      <c r="E29" s="347"/>
      <c r="F29" s="347"/>
      <c r="G29" s="435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354"/>
      <c r="D30" s="351"/>
      <c r="E30" s="347"/>
      <c r="F30" s="347"/>
      <c r="G30" s="435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22.5" customHeight="1">
      <c r="B31" s="72"/>
      <c r="C31" s="355"/>
      <c r="D31" s="352"/>
      <c r="E31" s="348"/>
      <c r="F31" s="348"/>
      <c r="G31" s="436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>
      <c r="B32" s="72"/>
      <c r="C32" s="356"/>
      <c r="D32" s="353"/>
      <c r="E32" s="350"/>
      <c r="F32" s="350"/>
      <c r="G32" s="437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 thickBot="1">
      <c r="B33" s="72"/>
      <c r="C33" s="143"/>
      <c r="D33" s="147" t="s">
        <v>182</v>
      </c>
      <c r="E33" s="109">
        <f>SUM(E17:E32)</f>
        <v>0</v>
      </c>
      <c r="F33" s="109">
        <f>SUM(F17:F32)</f>
        <v>0</v>
      </c>
      <c r="G33" s="51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43"/>
      <c r="D34" s="143"/>
      <c r="E34" s="144"/>
      <c r="F34" s="144"/>
      <c r="G34" s="51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 thickBot="1">
      <c r="B35" s="76"/>
      <c r="C35" s="1285"/>
      <c r="D35" s="1285"/>
      <c r="E35" s="45"/>
      <c r="F35" s="45"/>
      <c r="G35" s="77"/>
      <c r="H35" s="78"/>
      <c r="J35" s="285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7"/>
    </row>
    <row r="36" spans="3:9" ht="22.5" customHeight="1">
      <c r="C36" s="59"/>
      <c r="D36" s="59"/>
      <c r="E36" s="60"/>
      <c r="F36" s="60"/>
      <c r="G36" s="60"/>
      <c r="I36" s="52" t="s">
        <v>660</v>
      </c>
    </row>
    <row r="37" spans="3:7" ht="12.75">
      <c r="C37" s="79" t="s">
        <v>68</v>
      </c>
      <c r="D37" s="59"/>
      <c r="E37" s="60"/>
      <c r="F37" s="60"/>
      <c r="G37" s="50" t="s">
        <v>299</v>
      </c>
    </row>
    <row r="38" spans="3:7" ht="12.75">
      <c r="C38" s="80" t="s">
        <v>69</v>
      </c>
      <c r="D38" s="59"/>
      <c r="E38" s="60"/>
      <c r="F38" s="60"/>
      <c r="G38" s="60"/>
    </row>
    <row r="39" spans="3:7" ht="12.75">
      <c r="C39" s="80" t="s">
        <v>70</v>
      </c>
      <c r="D39" s="59"/>
      <c r="E39" s="60"/>
      <c r="F39" s="60"/>
      <c r="G39" s="60"/>
    </row>
    <row r="40" spans="3:7" ht="12.75">
      <c r="C40" s="80" t="s">
        <v>71</v>
      </c>
      <c r="D40" s="59"/>
      <c r="E40" s="60"/>
      <c r="F40" s="60"/>
      <c r="G40" s="60"/>
    </row>
    <row r="41" spans="3:7" ht="12.75">
      <c r="C41" s="80" t="s">
        <v>72</v>
      </c>
      <c r="D41" s="59"/>
      <c r="E41" s="60"/>
      <c r="F41" s="60"/>
      <c r="G41" s="60"/>
    </row>
    <row r="42" spans="3:7" ht="22.5" customHeight="1">
      <c r="C42" s="59"/>
      <c r="D42" s="59"/>
      <c r="E42" s="60"/>
      <c r="F42" s="60"/>
      <c r="G42" s="60"/>
    </row>
    <row r="43" spans="3:7" ht="22.5" customHeight="1">
      <c r="C43" s="59"/>
      <c r="D43" s="59"/>
      <c r="E43" s="60"/>
      <c r="F43" s="60"/>
      <c r="G43" s="60"/>
    </row>
    <row r="44" spans="3:7" ht="22.5" customHeight="1">
      <c r="C44" s="59"/>
      <c r="D44" s="59"/>
      <c r="E44" s="60"/>
      <c r="F44" s="60"/>
      <c r="G44" s="60"/>
    </row>
    <row r="45" spans="3:7" ht="22.5" customHeight="1">
      <c r="C45" s="59"/>
      <c r="D45" s="59"/>
      <c r="E45" s="60"/>
      <c r="F45" s="60"/>
      <c r="G45" s="60"/>
    </row>
    <row r="46" spans="5:7" ht="22.5" customHeight="1">
      <c r="E46" s="60"/>
      <c r="F46" s="60"/>
      <c r="G46" s="60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7">
      <selection activeCell="E40" sqref="E40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44.77734375" style="53" customWidth="1"/>
    <col min="7" max="7" width="10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50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50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67" t="s">
        <v>356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308"/>
      <c r="D12" s="1308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/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87"/>
      <c r="D15" s="190"/>
      <c r="E15" s="131" t="s">
        <v>352</v>
      </c>
      <c r="F15" s="187"/>
      <c r="G15" s="190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2.5" customHeight="1">
      <c r="B16" s="170"/>
      <c r="C16" s="188"/>
      <c r="D16" s="191"/>
      <c r="E16" s="173" t="s">
        <v>353</v>
      </c>
      <c r="F16" s="188"/>
      <c r="G16" s="191"/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s="169" customFormat="1" ht="22.5" customHeight="1">
      <c r="B17" s="170"/>
      <c r="C17" s="188"/>
      <c r="D17" s="191"/>
      <c r="E17" s="173" t="s">
        <v>354</v>
      </c>
      <c r="F17" s="188"/>
      <c r="G17" s="191"/>
      <c r="H17" s="172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s="169" customFormat="1" ht="24" customHeight="1">
      <c r="B18" s="170"/>
      <c r="C18" s="1320" t="s">
        <v>231</v>
      </c>
      <c r="D18" s="1321"/>
      <c r="E18" s="218">
        <f>ejercicio</f>
        <v>2020</v>
      </c>
      <c r="F18" s="189" t="s">
        <v>355</v>
      </c>
      <c r="G18" s="192"/>
      <c r="H18" s="172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9" customHeight="1">
      <c r="B19" s="72"/>
      <c r="C19" s="48"/>
      <c r="D19" s="89"/>
      <c r="E19" s="51"/>
      <c r="F19" s="51"/>
      <c r="G19" s="184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s="84" customFormat="1" ht="22.5" customHeight="1" thickBot="1">
      <c r="B20" s="99"/>
      <c r="C20" s="1380" t="s">
        <v>357</v>
      </c>
      <c r="D20" s="1381"/>
      <c r="E20" s="1147">
        <f>SUM(E21:E30)</f>
        <v>353399</v>
      </c>
      <c r="F20" s="1374"/>
      <c r="G20" s="1375"/>
      <c r="H20" s="83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1148" t="s">
        <v>358</v>
      </c>
      <c r="D21" s="1149"/>
      <c r="E21" s="438">
        <f>'FC-3_CPyG'!G16+'FC-3_CPyG'!G22-'FC-3_CPyG'!G20</f>
        <v>0</v>
      </c>
      <c r="F21" s="1376"/>
      <c r="G21" s="1377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1148" t="s">
        <v>359</v>
      </c>
      <c r="D22" s="1149"/>
      <c r="E22" s="438">
        <f>'FC-3_CPyG'!G29</f>
        <v>0</v>
      </c>
      <c r="F22" s="1370"/>
      <c r="G22" s="1371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1148" t="s">
        <v>360</v>
      </c>
      <c r="D23" s="1149"/>
      <c r="E23" s="438">
        <f>'FC-3_CPyG'!G31</f>
        <v>135858.66</v>
      </c>
      <c r="F23" s="1370"/>
      <c r="G23" s="1371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1148" t="s">
        <v>361</v>
      </c>
      <c r="D24" s="1149"/>
      <c r="E24" s="438">
        <f>'FC-9_TRANS_SUBV'!J47</f>
        <v>217540.34</v>
      </c>
      <c r="F24" s="1370"/>
      <c r="G24" s="1371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1148" t="s">
        <v>362</v>
      </c>
      <c r="D25" s="1149"/>
      <c r="E25" s="438">
        <f>'FC-3_CPyG'!G47</f>
        <v>0</v>
      </c>
      <c r="F25" s="1370"/>
      <c r="G25" s="1371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1148" t="s">
        <v>363</v>
      </c>
      <c r="D26" s="1149"/>
      <c r="E26" s="438">
        <f>'FC-3_CPyG'!G46</f>
        <v>0</v>
      </c>
      <c r="F26" s="1370"/>
      <c r="G26" s="1371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1150" t="s">
        <v>850</v>
      </c>
      <c r="D27" s="1149"/>
      <c r="E27" s="347"/>
      <c r="F27" s="1145" t="s">
        <v>799</v>
      </c>
      <c r="G27" s="1184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1148" t="s">
        <v>364</v>
      </c>
      <c r="D28" s="1149"/>
      <c r="E28" s="438">
        <f>'FC-3_1_INF_ADIC_CPyG'!G48</f>
        <v>0</v>
      </c>
      <c r="F28" s="1370"/>
      <c r="G28" s="1371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1150" t="s">
        <v>779</v>
      </c>
      <c r="D29" s="1149"/>
      <c r="E29" s="438">
        <f>'FC-9_TRANS_SUBV'!H77+'FC-9_TRANS_SUBV'!J63</f>
        <v>0</v>
      </c>
      <c r="F29" s="1370"/>
      <c r="G29" s="1371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1151" t="s">
        <v>365</v>
      </c>
      <c r="D30" s="1152"/>
      <c r="E30" s="439">
        <f>'FC-9_TRANS_SUBV'!M31</f>
        <v>0</v>
      </c>
      <c r="F30" s="1372"/>
      <c r="G30" s="1373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9" customHeight="1">
      <c r="B31" s="72"/>
      <c r="C31" s="822"/>
      <c r="D31" s="1143"/>
      <c r="E31" s="467"/>
      <c r="F31" s="51"/>
      <c r="G31" s="184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 thickBot="1">
      <c r="B32" s="72"/>
      <c r="C32" s="1380" t="s">
        <v>366</v>
      </c>
      <c r="D32" s="1381"/>
      <c r="E32" s="1147">
        <f>SUM(E33:E44)</f>
        <v>-327372.74</v>
      </c>
      <c r="F32" s="1374"/>
      <c r="G32" s="1375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>
      <c r="B33" s="72"/>
      <c r="C33" s="1148" t="s">
        <v>85</v>
      </c>
      <c r="D33" s="1149"/>
      <c r="E33" s="438">
        <f>'FC-3_CPyG'!G30+'FC-3_CPyG'!G23+'FC-3_CPyG'!G28</f>
        <v>0</v>
      </c>
      <c r="F33" s="1370"/>
      <c r="G33" s="1371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148" t="s">
        <v>367</v>
      </c>
      <c r="D34" s="1149"/>
      <c r="E34" s="438">
        <f>+'FC-3_CPyG'!G32</f>
        <v>-222831.28</v>
      </c>
      <c r="F34" s="374"/>
      <c r="G34" s="333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>
      <c r="B35" s="72"/>
      <c r="C35" s="1148" t="s">
        <v>90</v>
      </c>
      <c r="D35" s="1149"/>
      <c r="E35" s="438">
        <f>'FC-3_CPyG'!G34+'FC-3_CPyG'!G37</f>
        <v>-104487.46</v>
      </c>
      <c r="F35" s="374"/>
      <c r="G35" s="333"/>
      <c r="H35" s="61"/>
      <c r="J35" s="291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4"/>
    </row>
    <row r="36" spans="2:23" ht="22.5" customHeight="1">
      <c r="B36" s="72"/>
      <c r="C36" s="1148" t="s">
        <v>368</v>
      </c>
      <c r="D36" s="1149"/>
      <c r="E36" s="438">
        <f>'FC-3_CPyG'!G49+'FC-3_CPyG'!G50</f>
        <v>0</v>
      </c>
      <c r="F36" s="374"/>
      <c r="G36" s="333"/>
      <c r="H36" s="61"/>
      <c r="J36" s="291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4"/>
    </row>
    <row r="37" spans="2:23" ht="22.5" customHeight="1">
      <c r="B37" s="72"/>
      <c r="C37" s="1148" t="s">
        <v>369</v>
      </c>
      <c r="D37" s="1149"/>
      <c r="E37" s="438">
        <f>-'FC-3_1_INF_ADIC_CPyG'!G68-'FC-3_1_INF_ADIC_CPyG'!G69</f>
        <v>0</v>
      </c>
      <c r="F37" s="374"/>
      <c r="G37" s="333"/>
      <c r="H37" s="61"/>
      <c r="J37" s="291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</row>
    <row r="38" spans="2:23" ht="22.5" customHeight="1">
      <c r="B38" s="72"/>
      <c r="C38" s="1148" t="s">
        <v>370</v>
      </c>
      <c r="D38" s="1149"/>
      <c r="E38" s="438">
        <f>'FC-3_CPyG'!G35</f>
        <v>-54</v>
      </c>
      <c r="F38" s="1145"/>
      <c r="G38" s="333"/>
      <c r="H38" s="61"/>
      <c r="J38" s="291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4"/>
    </row>
    <row r="39" spans="2:23" ht="22.5" customHeight="1">
      <c r="B39" s="72"/>
      <c r="C39" s="1148" t="s">
        <v>371</v>
      </c>
      <c r="D39" s="1149"/>
      <c r="E39" s="438">
        <f>'FC-3_1_INF_ADIC_CPyG'!G57</f>
        <v>0</v>
      </c>
      <c r="F39" s="374"/>
      <c r="G39" s="333"/>
      <c r="H39" s="61"/>
      <c r="J39" s="291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2:23" ht="22.5" customHeight="1">
      <c r="B40" s="72"/>
      <c r="C40" s="1148" t="s">
        <v>372</v>
      </c>
      <c r="D40" s="1149"/>
      <c r="E40" s="438">
        <f>-'FC-7_INF'!F31-'FC-7_INF'!H31+'FC-7_INF'!N31-'FC-7_INF'!F33-'FC-7_INF'!H33-'FC-7_INF'!K33</f>
        <v>0</v>
      </c>
      <c r="F40" s="374"/>
      <c r="G40" s="333"/>
      <c r="H40" s="61"/>
      <c r="J40" s="291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</row>
    <row r="41" spans="2:23" ht="22.5" customHeight="1">
      <c r="B41" s="72"/>
      <c r="C41" s="1153" t="s">
        <v>373</v>
      </c>
      <c r="D41" s="1149"/>
      <c r="E41" s="438">
        <f>'FC-3_CPyG'!G28</f>
        <v>0</v>
      </c>
      <c r="F41" s="374"/>
      <c r="G41" s="333"/>
      <c r="H41" s="61"/>
      <c r="J41" s="291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2:23" ht="22.5" customHeight="1">
      <c r="B42" s="72"/>
      <c r="C42" s="1150" t="s">
        <v>845</v>
      </c>
      <c r="D42" s="1149"/>
      <c r="E42" s="438">
        <f>'FC-16_1_ INF_ADIC_ESTAB_PRESUP'!G19+'FC-16_1_ INF_ADIC_ESTAB_PRESUP'!G28</f>
        <v>0</v>
      </c>
      <c r="F42" s="1145"/>
      <c r="G42" s="1146"/>
      <c r="H42" s="61"/>
      <c r="J42" s="291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2:23" ht="22.5" customHeight="1">
      <c r="B43" s="72"/>
      <c r="C43" s="1150" t="s">
        <v>846</v>
      </c>
      <c r="D43" s="1149"/>
      <c r="E43" s="347"/>
      <c r="F43" s="1378" t="s">
        <v>799</v>
      </c>
      <c r="G43" s="1379"/>
      <c r="H43" s="61"/>
      <c r="J43" s="291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2:23" ht="22.5" customHeight="1">
      <c r="B44" s="72"/>
      <c r="C44" s="1154" t="s">
        <v>848</v>
      </c>
      <c r="D44" s="1152"/>
      <c r="E44" s="439">
        <f>'FC-3_1_INF_ADIC_CPyG'!G87</f>
        <v>0</v>
      </c>
      <c r="F44" s="1372"/>
      <c r="G44" s="1373"/>
      <c r="H44" s="61"/>
      <c r="J44" s="291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2:23" ht="9" customHeight="1">
      <c r="B45" s="72"/>
      <c r="C45" s="822"/>
      <c r="D45" s="1143"/>
      <c r="E45" s="467"/>
      <c r="F45" s="51"/>
      <c r="G45" s="184"/>
      <c r="H45" s="61"/>
      <c r="J45" s="291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2:23" ht="22.5" customHeight="1" thickBot="1">
      <c r="B46" s="72"/>
      <c r="C46" s="802" t="s">
        <v>374</v>
      </c>
      <c r="D46" s="1155"/>
      <c r="E46" s="505">
        <f>+E20+E32</f>
        <v>26026.26000000001</v>
      </c>
      <c r="F46" s="51"/>
      <c r="G46" s="51"/>
      <c r="H46" s="61"/>
      <c r="J46" s="291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4"/>
    </row>
    <row r="47" spans="2:23" ht="22.5" customHeight="1">
      <c r="B47" s="72"/>
      <c r="C47" s="447"/>
      <c r="D47" s="447"/>
      <c r="E47" s="811"/>
      <c r="F47" s="144"/>
      <c r="G47" s="51"/>
      <c r="H47" s="61"/>
      <c r="J47" s="291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/>
    </row>
    <row r="48" spans="2:23" ht="22.5" customHeight="1">
      <c r="B48" s="72"/>
      <c r="C48" s="525" t="s">
        <v>193</v>
      </c>
      <c r="D48" s="447"/>
      <c r="E48" s="811"/>
      <c r="F48" s="144"/>
      <c r="G48" s="51"/>
      <c r="H48" s="61"/>
      <c r="J48" s="291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2:23" ht="22.5" customHeight="1">
      <c r="B49" s="72"/>
      <c r="C49" s="1156" t="s">
        <v>486</v>
      </c>
      <c r="D49" s="447"/>
      <c r="E49" s="811"/>
      <c r="F49" s="144"/>
      <c r="G49" s="51"/>
      <c r="H49" s="61"/>
      <c r="J49" s="291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2:23" ht="22.5" customHeight="1">
      <c r="B50" s="72"/>
      <c r="C50" s="1157" t="s">
        <v>847</v>
      </c>
      <c r="D50" s="447"/>
      <c r="E50" s="811"/>
      <c r="F50" s="144"/>
      <c r="G50" s="51"/>
      <c r="H50" s="61"/>
      <c r="J50" s="291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2:23" ht="22.5" customHeight="1">
      <c r="B51" s="72"/>
      <c r="C51" s="1188" t="s">
        <v>849</v>
      </c>
      <c r="D51" s="447"/>
      <c r="E51" s="811"/>
      <c r="F51" s="144"/>
      <c r="G51" s="51"/>
      <c r="H51" s="61"/>
      <c r="J51" s="291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4"/>
    </row>
    <row r="52" spans="2:23" ht="22.5" customHeight="1" thickBot="1">
      <c r="B52" s="76"/>
      <c r="C52" s="1285"/>
      <c r="D52" s="1285"/>
      <c r="E52" s="45"/>
      <c r="F52" s="45"/>
      <c r="G52" s="77"/>
      <c r="H52" s="78"/>
      <c r="J52" s="285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7"/>
    </row>
    <row r="53" spans="3:9" ht="22.5" customHeight="1">
      <c r="C53" s="59"/>
      <c r="D53" s="59"/>
      <c r="E53" s="60"/>
      <c r="F53" s="60"/>
      <c r="G53" s="60"/>
      <c r="I53" s="52" t="s">
        <v>660</v>
      </c>
    </row>
    <row r="54" spans="3:7" ht="12.75">
      <c r="C54" s="79" t="s">
        <v>68</v>
      </c>
      <c r="D54" s="59"/>
      <c r="E54" s="60"/>
      <c r="F54" s="60"/>
      <c r="G54" s="50" t="s">
        <v>59</v>
      </c>
    </row>
    <row r="55" spans="3:7" ht="12.75">
      <c r="C55" s="80" t="s">
        <v>69</v>
      </c>
      <c r="D55" s="59"/>
      <c r="E55" s="60"/>
      <c r="F55" s="60"/>
      <c r="G55" s="60"/>
    </row>
    <row r="56" spans="3:7" ht="12.75">
      <c r="C56" s="80" t="s">
        <v>70</v>
      </c>
      <c r="D56" s="59"/>
      <c r="E56" s="60"/>
      <c r="F56" s="60"/>
      <c r="G56" s="60"/>
    </row>
    <row r="57" spans="3:7" ht="12.75">
      <c r="C57" s="80" t="s">
        <v>71</v>
      </c>
      <c r="D57" s="59"/>
      <c r="E57" s="60"/>
      <c r="F57" s="60"/>
      <c r="G57" s="60"/>
    </row>
    <row r="58" spans="3:7" ht="12.75">
      <c r="C58" s="80" t="s">
        <v>72</v>
      </c>
      <c r="D58" s="59"/>
      <c r="E58" s="60"/>
      <c r="F58" s="60"/>
      <c r="G58" s="60"/>
    </row>
    <row r="59" spans="3:7" ht="22.5" customHeight="1">
      <c r="C59" s="59"/>
      <c r="D59" s="59"/>
      <c r="E59" s="60"/>
      <c r="F59" s="60"/>
      <c r="G59" s="60"/>
    </row>
    <row r="60" spans="3:7" ht="22.5" customHeight="1">
      <c r="C60" s="59"/>
      <c r="D60" s="59"/>
      <c r="E60" s="60"/>
      <c r="F60" s="60"/>
      <c r="G60" s="60"/>
    </row>
    <row r="61" spans="3:7" ht="22.5" customHeight="1">
      <c r="C61" s="59"/>
      <c r="D61" s="59"/>
      <c r="E61" s="60"/>
      <c r="F61" s="60"/>
      <c r="G61" s="60"/>
    </row>
    <row r="62" spans="3:7" ht="22.5" customHeight="1">
      <c r="C62" s="59"/>
      <c r="D62" s="59"/>
      <c r="E62" s="60"/>
      <c r="F62" s="60"/>
      <c r="G62" s="60"/>
    </row>
    <row r="63" spans="5:7" ht="22.5" customHeight="1">
      <c r="E63" s="60"/>
      <c r="F63" s="60"/>
      <c r="G63" s="60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E18" sqref="E18"/>
    </sheetView>
  </sheetViews>
  <sheetFormatPr defaultColWidth="10.77734375" defaultRowHeight="22.5" customHeight="1"/>
  <cols>
    <col min="1" max="1" width="2.99609375" style="207" customWidth="1"/>
    <col min="2" max="2" width="3.21484375" style="207" customWidth="1"/>
    <col min="3" max="3" width="12.21484375" style="207" customWidth="1"/>
    <col min="4" max="4" width="67.99609375" style="207" customWidth="1"/>
    <col min="5" max="7" width="39.21484375" style="207" customWidth="1"/>
    <col min="8" max="8" width="3.5546875" style="207" customWidth="1"/>
    <col min="9" max="9" width="10.77734375" style="207" customWidth="1"/>
    <col min="10" max="12" width="4.21484375" style="207" customWidth="1"/>
    <col min="13" max="13" width="11.5546875" style="207" bestFit="1" customWidth="1"/>
    <col min="14" max="16384" width="10.77734375" style="207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/>
    <row r="5" spans="2:8" ht="9" customHeight="1">
      <c r="B5" s="699" t="s">
        <v>541</v>
      </c>
      <c r="C5" s="238"/>
      <c r="D5" s="238"/>
      <c r="E5" s="238"/>
      <c r="F5" s="238"/>
      <c r="G5" s="238"/>
      <c r="H5" s="239"/>
    </row>
    <row r="6" spans="2:8" ht="30" customHeight="1">
      <c r="B6" s="240"/>
      <c r="C6" s="1" t="s">
        <v>0</v>
      </c>
      <c r="D6" s="22"/>
      <c r="E6" s="22"/>
      <c r="F6" s="237"/>
      <c r="G6" s="1250">
        <f>ejercicio</f>
        <v>2020</v>
      </c>
      <c r="H6" s="241"/>
    </row>
    <row r="7" spans="2:8" ht="30" customHeight="1">
      <c r="B7" s="240"/>
      <c r="C7" s="1" t="s">
        <v>1</v>
      </c>
      <c r="D7" s="237"/>
      <c r="E7" s="237"/>
      <c r="F7" s="237"/>
      <c r="G7" s="1250">
        <v>2018</v>
      </c>
      <c r="H7" s="241"/>
    </row>
    <row r="8" spans="2:10" ht="30" customHeight="1">
      <c r="B8" s="240"/>
      <c r="C8" s="237"/>
      <c r="D8" s="237"/>
      <c r="E8" s="237"/>
      <c r="F8" s="237"/>
      <c r="G8" s="16"/>
      <c r="H8" s="241"/>
      <c r="J8" s="242"/>
    </row>
    <row r="9" spans="2:8" ht="30" customHeight="1">
      <c r="B9" s="240"/>
      <c r="C9" s="38" t="s">
        <v>2</v>
      </c>
      <c r="D9" s="1255" t="str">
        <f>Entidad</f>
        <v>AGENCIA INSULAR DE LA ENERGIA DE TENERIFE FUNDACIÓN CANARIA</v>
      </c>
      <c r="E9" s="1255"/>
      <c r="F9" s="1255"/>
      <c r="G9" s="1255"/>
      <c r="H9" s="241"/>
    </row>
    <row r="10" spans="2:8" ht="6.75" customHeight="1">
      <c r="B10" s="240"/>
      <c r="C10" s="237"/>
      <c r="D10" s="237"/>
      <c r="E10" s="237"/>
      <c r="F10" s="237"/>
      <c r="G10" s="243"/>
      <c r="H10" s="241"/>
    </row>
    <row r="11" spans="2:8" s="12" customFormat="1" ht="30" customHeight="1">
      <c r="B11" s="23"/>
      <c r="C11" s="697" t="s">
        <v>540</v>
      </c>
      <c r="D11" s="698"/>
      <c r="E11" s="698"/>
      <c r="F11" s="698"/>
      <c r="G11" s="698"/>
      <c r="H11" s="24"/>
    </row>
    <row r="12" spans="2:8" ht="22.5" customHeight="1">
      <c r="B12" s="240"/>
      <c r="C12" s="237"/>
      <c r="D12" s="237"/>
      <c r="E12" s="237"/>
      <c r="F12" s="237"/>
      <c r="G12" s="237"/>
      <c r="H12" s="241"/>
    </row>
    <row r="13" spans="2:8" ht="22.5" customHeight="1">
      <c r="B13" s="240"/>
      <c r="C13" s="237"/>
      <c r="D13" s="237"/>
      <c r="E13" s="674" t="s">
        <v>516</v>
      </c>
      <c r="F13" s="674" t="s">
        <v>515</v>
      </c>
      <c r="G13" s="674" t="s">
        <v>517</v>
      </c>
      <c r="H13" s="241"/>
    </row>
    <row r="14" spans="2:8" ht="22.5" customHeight="1">
      <c r="B14" s="240"/>
      <c r="D14" s="237"/>
      <c r="E14" s="675">
        <f>ejercicio-2</f>
        <v>2018</v>
      </c>
      <c r="F14" s="675">
        <f>ejercicio-1</f>
        <v>2019</v>
      </c>
      <c r="G14" s="675">
        <f>ejercicio</f>
        <v>2020</v>
      </c>
      <c r="H14" s="241"/>
    </row>
    <row r="15" spans="2:13" s="680" customFormat="1" ht="30" customHeight="1">
      <c r="B15" s="676"/>
      <c r="C15" s="677" t="s">
        <v>435</v>
      </c>
      <c r="D15" s="677"/>
      <c r="E15" s="678" t="str">
        <f>IF(ROUND('FC-4_ACTIVO'!E34-'FC-4_PASIVO'!E50,2)=0,"Ok","Mal, revisa FC-4")</f>
        <v>Ok</v>
      </c>
      <c r="F15" s="678" t="str">
        <f>IF(ROUND('FC-4_ACTIVO'!F34-'FC-4_PASIVO'!F50,2)=0,"Ok","Mal, revisa FC-4")</f>
        <v>Ok</v>
      </c>
      <c r="G15" s="678" t="str">
        <f>IF(ROUND('FC-4_ACTIVO'!G34-'FC-4_PASIVO'!G50,2)=0,"Ok","Mal, revisa FC-4")</f>
        <v>Ok</v>
      </c>
      <c r="H15" s="679"/>
      <c r="I15" s="207"/>
      <c r="J15" s="207"/>
      <c r="K15" s="207"/>
      <c r="L15" s="207"/>
      <c r="M15" s="207"/>
    </row>
    <row r="16" spans="2:13" s="680" customFormat="1" ht="30" customHeight="1">
      <c r="B16" s="676"/>
      <c r="C16" s="741" t="s">
        <v>707</v>
      </c>
      <c r="D16" s="681"/>
      <c r="E16" s="682" t="str">
        <f>IF(ROUND(('FC-3_CPyG'!E60-'FC-4_PASIVO'!E23),2)=0,"Ok","Mal, revisa FC-3 y FC-4")</f>
        <v>Ok</v>
      </c>
      <c r="F16" s="682" t="str">
        <f>IF(ROUND(('FC-3_CPyG'!F60-'FC-4_PASIVO'!F23),2)=0,"Ok","Mal, revisa FC-3 y FC-4")</f>
        <v>Ok</v>
      </c>
      <c r="G16" s="682" t="str">
        <f>IF(ROUND(('FC-3_CPyG'!G60-'FC-4_PASIVO'!G23),2)=0,"Ok","Mal, revisa FC-3 y FC-4")</f>
        <v>Ok</v>
      </c>
      <c r="H16" s="679"/>
      <c r="I16" s="207"/>
      <c r="J16" s="207"/>
      <c r="K16" s="207"/>
      <c r="L16" s="207"/>
      <c r="M16" s="207"/>
    </row>
    <row r="17" spans="2:13" s="680" customFormat="1" ht="30" customHeight="1">
      <c r="B17" s="676"/>
      <c r="C17" s="741" t="s">
        <v>776</v>
      </c>
      <c r="D17" s="681"/>
      <c r="E17" s="684"/>
      <c r="F17" s="682" t="str">
        <f>IF(ROUND('FC-3_CPyG'!F85,2)=ROUND('FC-4_PASIVO'!F16-'FC-4_PASIVO'!E16,2),"Ok","Revisa FC-3, I) y variación PN FC-4 Pasivo")</f>
        <v>Ok</v>
      </c>
      <c r="G17" s="682" t="str">
        <f>IF(ROUND('FC-3_CPyG'!G85,2)=ROUND('FC-4_PASIVO'!G16-'FC-4_PASIVO'!F16,2),"Ok","Revisa FC-3, I) y variación PN FC-4 Pasivo")</f>
        <v>Ok</v>
      </c>
      <c r="H17" s="679"/>
      <c r="I17" s="207"/>
      <c r="J17" s="207"/>
      <c r="K17" s="207"/>
      <c r="L17" s="207"/>
      <c r="M17" s="207"/>
    </row>
    <row r="18" spans="2:13" s="680" customFormat="1" ht="30" customHeight="1">
      <c r="B18" s="676"/>
      <c r="C18" s="741" t="s">
        <v>709</v>
      </c>
      <c r="D18" s="681"/>
      <c r="E18" s="682" t="str">
        <f>IF(ROUND('FC-3_CPyG'!E22-'FC-3_1_INF_ADIC_CPyG'!E43,2)=0,"Ok","Mal, revisa datos en FC-3 PyG y FC3.1")</f>
        <v>Ok</v>
      </c>
      <c r="F18" s="682" t="str">
        <f>IF(ROUND('FC-3_CPyG'!F22-'FC-3_1_INF_ADIC_CPyG'!H43,2)=0,"Ok","Mal, revisa datos en FC-3 PyG y FC3.1")</f>
        <v>Ok</v>
      </c>
      <c r="G18" s="682" t="str">
        <f>IF(ROUND('FC-3_CPyG'!G22-'FC-3_1_INF_ADIC_CPyG'!K43,2)=0,"Ok","Mal, revisa datos en FC-3 PyG y FC3.1")</f>
        <v>Ok</v>
      </c>
      <c r="H18" s="679"/>
      <c r="I18" s="207"/>
      <c r="J18" s="207"/>
      <c r="K18" s="207"/>
      <c r="L18" s="207"/>
      <c r="M18" s="207"/>
    </row>
    <row r="19" spans="2:13" s="680" customFormat="1" ht="30" customHeight="1">
      <c r="B19" s="676"/>
      <c r="C19" s="741" t="s">
        <v>708</v>
      </c>
      <c r="D19" s="681"/>
      <c r="E19" s="682" t="str">
        <f>IF(ROUND('FC-3_CPyG'!E31-'FC-3_1_INF_ADIC_CPyG'!E73,2)=0,"Ok","Mal, revísa datos en FC-3 y FC-3.1")</f>
        <v>Ok</v>
      </c>
      <c r="F19" s="682" t="str">
        <f>IF(ROUND('FC-3_CPyG'!F31-'FC-3_1_INF_ADIC_CPyG'!F73,2)=0,"Ok","Mal, revísa datos en FC-3 y FC-3.1")</f>
        <v>Ok</v>
      </c>
      <c r="G19" s="682" t="str">
        <f>IF(ROUND('FC-3_CPyG'!G31-'FC-3_1_INF_ADIC_CPyG'!G73,2)=0,"Ok","Mal, revísa datos en FC-3 y FC-3.1")</f>
        <v>Ok</v>
      </c>
      <c r="H19" s="679"/>
      <c r="I19" s="207"/>
      <c r="J19" s="207"/>
      <c r="K19" s="207"/>
      <c r="L19" s="207"/>
      <c r="M19" s="207"/>
    </row>
    <row r="20" spans="2:13" s="680" customFormat="1" ht="30" customHeight="1">
      <c r="B20" s="676"/>
      <c r="C20" s="741" t="s">
        <v>800</v>
      </c>
      <c r="D20" s="681"/>
      <c r="E20" s="743" t="str">
        <f>IF(ROUND('FC-3_CPyG'!E42-'FC-3_1_INF_ADIC_CPyG'!E47-'FC-3_1_INF_ADIC_CPyG'!E56,2)=0,"Ok","Mal, revisa datos en FC-3 CPYG y FC-3.1")</f>
        <v>Ok</v>
      </c>
      <c r="F20" s="743" t="str">
        <f>IF(ROUND('FC-3_CPyG'!F42-'FC-3_1_INF_ADIC_CPyG'!F47-'FC-3_1_INF_ADIC_CPyG'!F56,2)=0,"Ok","Mal, revisa datos en FC-3 CPYG y FC-3.1")</f>
        <v>Ok</v>
      </c>
      <c r="G20" s="743" t="str">
        <f>IF(ROUND('FC-3_CPyG'!G42-'FC-3_1_INF_ADIC_CPyG'!G47-'FC-3_1_INF_ADIC_CPyG'!G56,2)=0,"Ok","Mal, revisa datos en FC-3 CPYG y FC-3.1")</f>
        <v>Ok</v>
      </c>
      <c r="H20" s="679"/>
      <c r="I20" s="207"/>
      <c r="J20" s="207"/>
      <c r="K20" s="207"/>
      <c r="L20" s="207"/>
      <c r="M20" s="207"/>
    </row>
    <row r="21" spans="2:13" s="680" customFormat="1" ht="30" customHeight="1">
      <c r="B21" s="676"/>
      <c r="C21" s="683" t="s">
        <v>487</v>
      </c>
      <c r="D21" s="681"/>
      <c r="E21" s="684"/>
      <c r="F21" s="684"/>
      <c r="G21" s="682" t="str">
        <f>IF(ROUND('FC-6_Inversiones'!G46-SUM('FC-6_Inversiones'!H46:M46),2)=0,"Ok","Mal, revisa totales FC-6")</f>
        <v>Ok</v>
      </c>
      <c r="H21" s="679"/>
      <c r="I21" s="207"/>
      <c r="J21" s="207"/>
      <c r="K21" s="207"/>
      <c r="L21" s="207"/>
      <c r="M21" s="207"/>
    </row>
    <row r="22" spans="2:13" s="680" customFormat="1" ht="30" customHeight="1">
      <c r="B22" s="676"/>
      <c r="C22" s="681" t="s">
        <v>438</v>
      </c>
      <c r="D22" s="681"/>
      <c r="E22" s="684"/>
      <c r="F22" s="682" t="str">
        <f>IF(ROUND('FC-4_ACTIVO'!F17-'FC-7_INF'!M15,2)=0,"Ok","Mal, revisa FC-4 ACTIVO y FC-7")</f>
        <v>Ok</v>
      </c>
      <c r="G22" s="682" t="str">
        <f>IF(ROUND('FC-4_ACTIVO'!G17-'FC-7_INF'!M26,2)=0,"Ok","Mal, revisa FC-4 ACTIVO y FC-7")</f>
        <v>Ok</v>
      </c>
      <c r="H22" s="679"/>
      <c r="I22" s="207"/>
      <c r="J22" s="207"/>
      <c r="K22" s="207"/>
      <c r="L22" s="207"/>
      <c r="M22" s="207"/>
    </row>
    <row r="23" spans="2:13" s="680" customFormat="1" ht="30" customHeight="1">
      <c r="B23" s="676"/>
      <c r="C23" s="681" t="s">
        <v>437</v>
      </c>
      <c r="D23" s="681"/>
      <c r="E23" s="684"/>
      <c r="F23" s="682" t="str">
        <f>IF(ROUND('FC-4_ACTIVO'!F19-'FC-7_INF'!M16-'FC-7_INF'!M17,2)=0,"Ok","Mal, revisa FC-4 ACTIVO y FC-7")</f>
        <v>Ok</v>
      </c>
      <c r="G23" s="682" t="str">
        <f>IF(ROUND('FC-4_ACTIVO'!G19-'FC-7_INF'!M27-'FC-7_INF'!M28,2)=0,"Ok","Mal, revisa FC-4 ACTIVO y FC-7")</f>
        <v>Ok</v>
      </c>
      <c r="H23" s="679"/>
      <c r="I23" s="207"/>
      <c r="J23" s="207"/>
      <c r="K23" s="207"/>
      <c r="L23" s="207"/>
      <c r="M23" s="207"/>
    </row>
    <row r="24" spans="2:13" s="680" customFormat="1" ht="30" customHeight="1">
      <c r="B24" s="676"/>
      <c r="C24" s="681" t="s">
        <v>439</v>
      </c>
      <c r="D24" s="681"/>
      <c r="E24" s="684"/>
      <c r="F24" s="682" t="str">
        <f>IF(ROUND(('FC-4_ACTIVO'!F20-'FC-7_INF'!M18-'FC-7_INF'!M19),2)=0,"Ok","Mal, revisa FC-4 ACTIVO y FC-7")</f>
        <v>Ok</v>
      </c>
      <c r="G24" s="682" t="str">
        <f>IF(ROUND(('FC-4_ACTIVO'!G20-'FC-7_INF'!M29-'FC-7_INF'!M30),2)=0,"Ok","Mal, revisa FC-4 ACTIVO y FC-7")</f>
        <v>Ok</v>
      </c>
      <c r="H24" s="679"/>
      <c r="I24" s="207"/>
      <c r="J24" s="207"/>
      <c r="K24" s="207"/>
      <c r="L24" s="207"/>
      <c r="M24" s="207"/>
    </row>
    <row r="25" spans="2:13" s="680" customFormat="1" ht="30" customHeight="1">
      <c r="B25" s="676"/>
      <c r="C25" s="683" t="s">
        <v>476</v>
      </c>
      <c r="D25" s="681"/>
      <c r="E25" s="684"/>
      <c r="F25" s="685" t="str">
        <f>IF(ROUND('FC-7_INF'!M22-'FC-4_ACTIVO'!F26,2)=0,"Ok","Mal, revisa FC-4 ACTIVO y FC-7")</f>
        <v>Ok</v>
      </c>
      <c r="G25" s="685" t="str">
        <f>IF(ROUND('FC-7_INF'!M33-'FC-4_ACTIVO'!G26,2)=0,"Ok","Mal, revisa FC-4 ACTIVO y FC-7")</f>
        <v>Ok</v>
      </c>
      <c r="H25" s="679"/>
      <c r="I25" s="207"/>
      <c r="J25" s="207"/>
      <c r="K25" s="207"/>
      <c r="L25" s="207"/>
      <c r="M25" s="207"/>
    </row>
    <row r="26" spans="2:13" s="680" customFormat="1" ht="30" customHeight="1">
      <c r="B26" s="676"/>
      <c r="C26" s="683" t="s">
        <v>477</v>
      </c>
      <c r="D26" s="681"/>
      <c r="E26" s="684"/>
      <c r="F26" s="682" t="str">
        <f>IF(ROUND('FC-3_CPyG'!F38-'FC-7_INF'!I20,2)=0,"Ok","Mal, revisa datos en FC-3 y FC-7")</f>
        <v>Ok</v>
      </c>
      <c r="G26" s="682" t="str">
        <f>IF(ROUND('FC-3_CPyG'!G38-'FC-7_INF'!I31,2)=0,"Ok","Mal, revisa datos en FC-3 y FC-7")</f>
        <v>Ok</v>
      </c>
      <c r="H26" s="679"/>
      <c r="I26" s="207"/>
      <c r="J26" s="207"/>
      <c r="K26" s="207"/>
      <c r="L26" s="207"/>
      <c r="M26" s="207"/>
    </row>
    <row r="27" spans="2:13" s="680" customFormat="1" ht="30" customHeight="1">
      <c r="B27" s="676"/>
      <c r="C27" s="686" t="s">
        <v>514</v>
      </c>
      <c r="D27" s="681"/>
      <c r="E27" s="684"/>
      <c r="F27" s="684"/>
      <c r="G27" s="682" t="str">
        <f>IF(ROUND('FC-6_Inversiones'!I46-'FC-7_INF'!F31,2)=0,"Ok","Mal, revisa I46 en FC-6 y F31 en FC-7")</f>
        <v>Ok</v>
      </c>
      <c r="H27" s="679"/>
      <c r="I27" s="207"/>
      <c r="J27" s="207"/>
      <c r="K27" s="207"/>
      <c r="L27" s="207"/>
      <c r="M27" s="207"/>
    </row>
    <row r="28" spans="2:13" s="680" customFormat="1" ht="30" customHeight="1">
      <c r="B28" s="676"/>
      <c r="C28" s="741" t="s">
        <v>710</v>
      </c>
      <c r="D28" s="687"/>
      <c r="E28" s="688"/>
      <c r="F28" s="688"/>
      <c r="G28" s="689" t="str">
        <f>IF(ROUND(('FC-4_ACTIVO'!F21+'FC-4_ACTIVO'!F29)-('FC-8_INV_FINANCIERAS'!J25+'FC-8_INV_FINANCIERAS'!J34),2)=0,"Ok","Mal, revisa datos en FC-4 Activo y FC-8")</f>
        <v>Ok</v>
      </c>
      <c r="H28" s="679"/>
      <c r="I28" s="207"/>
      <c r="J28" s="207"/>
      <c r="K28" s="207"/>
      <c r="L28" s="207"/>
      <c r="M28" s="207"/>
    </row>
    <row r="29" spans="2:13" s="680" customFormat="1" ht="30" customHeight="1">
      <c r="B29" s="676"/>
      <c r="C29" s="741" t="s">
        <v>711</v>
      </c>
      <c r="D29" s="687"/>
      <c r="E29" s="688"/>
      <c r="F29" s="688"/>
      <c r="G29" s="689" t="str">
        <f>IF(ROUND(('FC-4_ACTIVO'!G22+'FC-4_ACTIVO'!G30)-('FC-8_INV_FINANCIERAS'!J49+'FC-8_INV_FINANCIERAS'!J58),2)=0,"Ok","Mal, revisa datos en FC-4 Activo y en FC-8")</f>
        <v>Ok</v>
      </c>
      <c r="H29" s="679"/>
      <c r="I29" s="207"/>
      <c r="J29" s="207"/>
      <c r="K29" s="207"/>
      <c r="L29" s="207"/>
      <c r="M29" s="207"/>
    </row>
    <row r="30" spans="2:13" s="680" customFormat="1" ht="30" customHeight="1">
      <c r="B30" s="676"/>
      <c r="C30" s="741" t="s">
        <v>666</v>
      </c>
      <c r="D30" s="681"/>
      <c r="E30" s="688"/>
      <c r="F30" s="813" t="str">
        <f>IF(ROUND('FC-9_TRANS_SUBV'!F31-'FC-9_TRANS_SUBV'!G31-'FC-9_TRANS_SUBV'!H31,2)=0,"Ok","Mal, revisa en FC-9 línea original 31")</f>
        <v>Ok</v>
      </c>
      <c r="G30" s="813" t="str">
        <f>IF(ROUND('FC-9_TRANS_SUBV'!I31-'FC-9_TRANS_SUBV'!J31-'FC-9_TRANS_SUBV'!K31,2)=0,"Ok","Mal, revisa en FC-9 línea original 31")</f>
        <v>Ok</v>
      </c>
      <c r="H30" s="679"/>
      <c r="I30" s="207"/>
      <c r="J30" s="207"/>
      <c r="K30" s="207"/>
      <c r="L30" s="207"/>
      <c r="M30" s="207"/>
    </row>
    <row r="31" spans="2:13" s="680" customFormat="1" ht="30" customHeight="1">
      <c r="B31" s="676"/>
      <c r="C31" s="683" t="s">
        <v>479</v>
      </c>
      <c r="D31" s="681"/>
      <c r="E31" s="684"/>
      <c r="F31" s="682" t="str">
        <f>IF(ROUND('FC-4_PASIVO'!F25-'FC-9_TRANS_SUBV'!G34,2)=0,"Ok","Mal, revisa FC-4 PASIVO y FC-9")</f>
        <v>Ok</v>
      </c>
      <c r="G31" s="682" t="str">
        <f>IF(ROUND('FC-4_PASIVO'!G25-'FC-9_TRANS_SUBV'!J34,2)=0,"Ok","Mal, revisa FC-4 PASIVO y FC-9")</f>
        <v>Ok</v>
      </c>
      <c r="H31" s="679"/>
      <c r="I31" s="207"/>
      <c r="J31" s="207"/>
      <c r="K31" s="207"/>
      <c r="L31" s="207"/>
      <c r="M31" s="207"/>
    </row>
    <row r="32" spans="2:13" s="739" customFormat="1" ht="30" customHeight="1">
      <c r="B32" s="740"/>
      <c r="C32" s="741" t="s">
        <v>576</v>
      </c>
      <c r="D32" s="741"/>
      <c r="E32" s="742"/>
      <c r="F32" s="743" t="str">
        <f>IF(ROUND('FC-3_CPyG'!F39+('FC-9_TRANS_SUBV'!F33),2)=0,"Ok","Mal, revisa datos FC-3 epígr. A) 9. y FC-9 celda F33")</f>
        <v>Ok</v>
      </c>
      <c r="G32" s="743" t="str">
        <f>IF(ROUND('FC-3_CPyG'!G39+('FC-9_TRANS_SUBV'!I33),2)=0,"Ok","Mal, revisa datos FC-3 epígr. A) 9. y FC-9 celda G33")</f>
        <v>Ok</v>
      </c>
      <c r="H32" s="744"/>
      <c r="I32" s="207"/>
      <c r="J32" s="207"/>
      <c r="K32" s="207"/>
      <c r="L32" s="207"/>
      <c r="M32" s="207"/>
    </row>
    <row r="33" spans="2:13" s="680" customFormat="1" ht="30" customHeight="1">
      <c r="B33" s="676"/>
      <c r="C33" s="741" t="s">
        <v>721</v>
      </c>
      <c r="D33" s="681"/>
      <c r="E33" s="684"/>
      <c r="F33" s="682" t="str">
        <f>IF(ROUND('FC-3_CPyG'!F20-'FC-9_TRANS_SUBV'!G47-'FC-9_TRANS_SUBV'!G63,2)=0,"Ok","Mal, revisa dato en FC-3 y FC-9")</f>
        <v>Ok</v>
      </c>
      <c r="G33" s="682" t="str">
        <f>IF(ROUND('FC-3_CPyG'!G20-'FC-9_TRANS_SUBV'!H47-'FC-9_TRANS_SUBV'!H63,2)=0,"Ok","Mal, revisa dato en FC-3 y FC-9")</f>
        <v>Ok</v>
      </c>
      <c r="H33" s="679"/>
      <c r="I33" s="207"/>
      <c r="J33" s="207"/>
      <c r="K33" s="207"/>
      <c r="L33" s="207"/>
      <c r="M33" s="207"/>
    </row>
    <row r="34" spans="2:13" s="680" customFormat="1" ht="30" customHeight="1">
      <c r="B34" s="676"/>
      <c r="C34" s="741" t="s">
        <v>805</v>
      </c>
      <c r="D34" s="681"/>
      <c r="E34" s="684"/>
      <c r="F34" s="743" t="str">
        <f>IF(ROUND('FC-3_1_INF_ADIC_CPyG'!F81-'FC-9_TRANS_SUBV'!G48,2)=0,"Ok","Mal, revisa dato en FC-3_1 y FC-9")</f>
        <v>Ok</v>
      </c>
      <c r="G34" s="743" t="str">
        <f>IF(ROUND('FC-3_1_INF_ADIC_CPyG'!G81-'FC-9_TRANS_SUBV'!H48,2)=0,"Ok","Mal, revisa dato en FC-3_1 y FC-9")</f>
        <v>Ok</v>
      </c>
      <c r="H34" s="679"/>
      <c r="I34" s="207"/>
      <c r="J34" s="207"/>
      <c r="K34" s="207"/>
      <c r="L34" s="207"/>
      <c r="M34" s="207"/>
    </row>
    <row r="35" spans="2:13" s="680" customFormat="1" ht="30" customHeight="1">
      <c r="B35" s="676"/>
      <c r="C35" s="741" t="s">
        <v>651</v>
      </c>
      <c r="D35" s="681"/>
      <c r="E35" s="684"/>
      <c r="F35" s="684"/>
      <c r="G35" s="682" t="str">
        <f>IF(ROUND((+'FC-4_PASIVO'!G30+'FC-4_PASIVO'!G31)-('FC-10_DEUDAS'!S43),2)=0,"Ok","Mal, revisa datos en FC-4 PASIVO y FC-10")</f>
        <v>Ok</v>
      </c>
      <c r="H35" s="679"/>
      <c r="I35" s="207"/>
      <c r="J35" s="207"/>
      <c r="K35" s="207"/>
      <c r="L35" s="207"/>
      <c r="M35" s="207"/>
    </row>
    <row r="36" spans="2:13" s="680" customFormat="1" ht="30" customHeight="1">
      <c r="B36" s="676"/>
      <c r="C36" s="741" t="s">
        <v>652</v>
      </c>
      <c r="D36" s="681"/>
      <c r="E36" s="684"/>
      <c r="F36" s="684"/>
      <c r="G36" s="682" t="str">
        <f>IF(ROUND(('FC-4_PASIVO'!G40+'FC-4_PASIVO'!G41)-('FC-10_DEUDAS'!R43),2)=0,"Ok","Mal, revisa datos en FC-4 PASIVO y FC-10")</f>
        <v>Ok</v>
      </c>
      <c r="H36" s="679"/>
      <c r="I36" s="207"/>
      <c r="J36" s="207"/>
      <c r="K36" s="207"/>
      <c r="L36" s="207"/>
      <c r="M36" s="207"/>
    </row>
    <row r="37" spans="2:13" s="680" customFormat="1" ht="30" customHeight="1">
      <c r="B37" s="676"/>
      <c r="C37" s="741" t="s">
        <v>712</v>
      </c>
      <c r="D37" s="681"/>
      <c r="E37" s="684"/>
      <c r="F37" s="684"/>
      <c r="G37" s="682" t="str">
        <f>IF(ROUND('FC-4_PASIVO'!G32-'FC-10_DEUDAS'!S75,2)=0,"Ok","Mal, revisa datos en FC-4 Pasivo y FC-10")</f>
        <v>Ok</v>
      </c>
      <c r="H37" s="679"/>
      <c r="I37" s="207"/>
      <c r="J37" s="207"/>
      <c r="K37" s="207"/>
      <c r="L37" s="207"/>
      <c r="M37" s="207"/>
    </row>
    <row r="38" spans="2:13" s="680" customFormat="1" ht="30" customHeight="1">
      <c r="B38" s="676"/>
      <c r="C38" s="741" t="s">
        <v>712</v>
      </c>
      <c r="D38" s="681"/>
      <c r="E38" s="684"/>
      <c r="F38" s="684"/>
      <c r="G38" s="682" t="str">
        <f>IF(ROUND('FC-4_PASIVO'!G42-'FC-10_DEUDAS'!R75,2)=0,"Ok","Mal, revisa datos en FC-4 Pasivo y FC-10")</f>
        <v>Ok</v>
      </c>
      <c r="H38" s="679"/>
      <c r="I38" s="207"/>
      <c r="J38" s="207"/>
      <c r="K38" s="207"/>
      <c r="L38" s="207"/>
      <c r="M38" s="207"/>
    </row>
    <row r="39" spans="2:13" s="680" customFormat="1" ht="30" customHeight="1">
      <c r="B39" s="676"/>
      <c r="C39" s="741" t="s">
        <v>713</v>
      </c>
      <c r="D39" s="681"/>
      <c r="E39" s="684"/>
      <c r="F39" s="684"/>
      <c r="G39" s="682" t="str">
        <f>IF(ROUND('FC-4_PASIVO'!G33-'FC-10_DEUDAS'!S107,2)=0,"Ok","Mal, revisa datos en FC-4 Pasivo y FC-10")</f>
        <v>Ok</v>
      </c>
      <c r="H39" s="679"/>
      <c r="I39" s="207"/>
      <c r="J39" s="207"/>
      <c r="K39" s="207"/>
      <c r="L39" s="207"/>
      <c r="M39" s="207"/>
    </row>
    <row r="40" spans="2:13" s="680" customFormat="1" ht="30" customHeight="1">
      <c r="B40" s="676"/>
      <c r="C40" s="741" t="s">
        <v>714</v>
      </c>
      <c r="D40" s="681"/>
      <c r="E40" s="684"/>
      <c r="F40" s="684"/>
      <c r="G40" s="682" t="str">
        <f>IF(ROUND('FC-4_PASIVO'!G43-'FC-10_DEUDAS'!R107,2)=0,"Ok","Mal, revisa datos en FC-4 Pasivo y FC-10")</f>
        <v>Ok</v>
      </c>
      <c r="H40" s="679"/>
      <c r="I40" s="207"/>
      <c r="J40" s="207"/>
      <c r="K40" s="207"/>
      <c r="L40" s="207"/>
      <c r="M40" s="207"/>
    </row>
    <row r="41" spans="2:13" s="680" customFormat="1" ht="30" customHeight="1">
      <c r="B41" s="676"/>
      <c r="C41" s="741" t="s">
        <v>715</v>
      </c>
      <c r="D41" s="681"/>
      <c r="E41" s="684"/>
      <c r="F41" s="684"/>
      <c r="G41" s="682" t="str">
        <f>IF(ROUND('FC-10_DEUDAS'!Q43-'FC-10_DEUDAS'!R43-'FC-10_DEUDAS'!S43,2)=0,"Ok","Mal, revisa datos en fila inicial 43")</f>
        <v>Ok</v>
      </c>
      <c r="H41" s="679"/>
      <c r="I41" s="207"/>
      <c r="J41" s="207"/>
      <c r="K41" s="207"/>
      <c r="L41" s="207"/>
      <c r="M41" s="207"/>
    </row>
    <row r="42" spans="2:13" s="680" customFormat="1" ht="30" customHeight="1">
      <c r="B42" s="676"/>
      <c r="C42" s="741" t="s">
        <v>716</v>
      </c>
      <c r="D42" s="1093"/>
      <c r="E42" s="1094"/>
      <c r="F42" s="1094"/>
      <c r="G42" s="682" t="str">
        <f>IF(ROUND('FC-10_DEUDAS'!Q75-'FC-10_DEUDAS'!R75-'FC-10_DEUDAS'!S75,2)=0,"Ok","Mal, revisa datos en fila inicial 75")</f>
        <v>Ok</v>
      </c>
      <c r="H42" s="679"/>
      <c r="I42" s="207"/>
      <c r="J42" s="207"/>
      <c r="K42" s="207"/>
      <c r="L42" s="207"/>
      <c r="M42" s="207"/>
    </row>
    <row r="43" spans="2:13" s="680" customFormat="1" ht="30" customHeight="1">
      <c r="B43" s="676"/>
      <c r="C43" s="741" t="s">
        <v>717</v>
      </c>
      <c r="D43" s="1093"/>
      <c r="E43" s="1094"/>
      <c r="F43" s="1094"/>
      <c r="G43" s="682" t="str">
        <f>IF(ROUND('FC-10_DEUDAS'!Q107-'FC-10_DEUDAS'!R107-'FC-10_DEUDAS'!S107,2)=0,"Ok","Mal, revisa datos en fila inicial 43")</f>
        <v>Ok</v>
      </c>
      <c r="H43" s="679"/>
      <c r="I43" s="207"/>
      <c r="J43" s="207"/>
      <c r="K43" s="207"/>
      <c r="L43" s="207"/>
      <c r="M43" s="207"/>
    </row>
    <row r="44" spans="2:13" s="680" customFormat="1" ht="30" customHeight="1">
      <c r="B44" s="676"/>
      <c r="C44" s="1232" t="s">
        <v>851</v>
      </c>
      <c r="D44" s="1093"/>
      <c r="E44" s="1094"/>
      <c r="F44" s="743" t="str">
        <f>IF(ROUND('FC-4_PASIVO'!F28-'FC-16_1_ INF_ADIC_ESTAB_PRESUP'!E19,2)=0,"Ok","Mal, revisa dato en FC-4_PASIVO y FC-16_1")</f>
        <v>Ok</v>
      </c>
      <c r="G44" s="743" t="str">
        <f>IF(ROUND('FC-4_PASIVO'!G28-'FC-16_1_ INF_ADIC_ESTAB_PRESUP'!J19,2)=0,"Ok","Mal, revisa dato en FC-4_PASIVO y FC-16_1")</f>
        <v>Ok</v>
      </c>
      <c r="H44" s="679"/>
      <c r="I44" s="207"/>
      <c r="J44" s="207"/>
      <c r="K44" s="207"/>
      <c r="L44" s="207"/>
      <c r="M44" s="207"/>
    </row>
    <row r="45" spans="2:13" s="680" customFormat="1" ht="30" customHeight="1">
      <c r="B45" s="676"/>
      <c r="C45" s="1232" t="s">
        <v>852</v>
      </c>
      <c r="D45" s="1093"/>
      <c r="E45" s="1094"/>
      <c r="F45" s="743" t="str">
        <f>IF(ROUND('FC-4_PASIVO'!F38-'FC-16_1_ INF_ADIC_ESTAB_PRESUP'!E28,2)=0,"Ok","Mal, revisa dato en FC-4_PASIVO y FC-16_1")</f>
        <v>Ok</v>
      </c>
      <c r="G45" s="743" t="str">
        <f>IF(ROUND('FC-4_PASIVO'!G38-'FC-16_1_ INF_ADIC_ESTAB_PRESUP'!J28,2)=0,"Ok","Mal, revisa dato en FC-4_PASIVO y FC-16_1")</f>
        <v>Ok</v>
      </c>
      <c r="H45" s="679"/>
      <c r="I45" s="207"/>
      <c r="J45" s="207"/>
      <c r="K45" s="207"/>
      <c r="L45" s="207"/>
      <c r="M45" s="207"/>
    </row>
    <row r="46" spans="2:13" s="680" customFormat="1" ht="30" customHeight="1">
      <c r="B46" s="676"/>
      <c r="C46" s="690" t="s">
        <v>483</v>
      </c>
      <c r="D46" s="691"/>
      <c r="E46" s="692"/>
      <c r="F46" s="692"/>
      <c r="G46" s="693" t="str">
        <f>IF(ROUND(-'FC-3_CPyG'!G32-'FC-13_PERSONAL'!F31,2)=0,"Ok","Mal, revísa dato en FC-3 CPyG y FC-13")</f>
        <v>Ok</v>
      </c>
      <c r="H46" s="679"/>
      <c r="I46" s="207"/>
      <c r="J46" s="207"/>
      <c r="K46" s="207"/>
      <c r="L46" s="207"/>
      <c r="M46" s="207"/>
    </row>
    <row r="47" spans="2:8" ht="30" customHeight="1">
      <c r="B47" s="240"/>
      <c r="C47" s="237"/>
      <c r="D47" s="237"/>
      <c r="E47" s="237"/>
      <c r="F47" s="237"/>
      <c r="G47" s="237"/>
      <c r="H47" s="241"/>
    </row>
    <row r="48" spans="2:8" ht="30" customHeight="1">
      <c r="B48" s="240"/>
      <c r="C48" s="788" t="s">
        <v>658</v>
      </c>
      <c r="D48" s="694"/>
      <c r="E48" s="695"/>
      <c r="F48" s="695"/>
      <c r="G48" s="696" t="str">
        <f>IF(ROUND(+'FC-3_CPyG'!G60-'_FC-90_DETALLE'!E160,2)=0,"Ok","Mal, revisa resultado en F-3 y FC-92")</f>
        <v>Ok</v>
      </c>
      <c r="H48" s="241"/>
    </row>
    <row r="49" spans="2:8" ht="22.5" customHeight="1" thickBot="1">
      <c r="B49" s="244"/>
      <c r="C49" s="245"/>
      <c r="D49" s="245"/>
      <c r="E49" s="245"/>
      <c r="F49" s="246"/>
      <c r="G49" s="245"/>
      <c r="H49" s="247"/>
    </row>
    <row r="50" ht="22.5" customHeight="1">
      <c r="F50" s="248"/>
    </row>
    <row r="51" spans="3:13" s="41" customFormat="1" ht="15">
      <c r="C51" s="36" t="s">
        <v>68</v>
      </c>
      <c r="F51" s="42"/>
      <c r="G51" s="40"/>
      <c r="I51" s="207"/>
      <c r="J51" s="207"/>
      <c r="K51" s="207"/>
      <c r="L51" s="207"/>
      <c r="M51" s="207"/>
    </row>
    <row r="52" spans="3:13" s="41" customFormat="1" ht="15">
      <c r="C52" s="37" t="s">
        <v>69</v>
      </c>
      <c r="F52" s="42"/>
      <c r="I52" s="207"/>
      <c r="J52" s="207"/>
      <c r="K52" s="207"/>
      <c r="L52" s="207"/>
      <c r="M52" s="207"/>
    </row>
    <row r="53" spans="3:13" s="41" customFormat="1" ht="15">
      <c r="C53" s="37" t="s">
        <v>70</v>
      </c>
      <c r="F53" s="42"/>
      <c r="I53" s="207"/>
      <c r="J53" s="207"/>
      <c r="K53" s="207"/>
      <c r="L53" s="207"/>
      <c r="M53" s="207"/>
    </row>
    <row r="54" spans="3:13" s="41" customFormat="1" ht="15">
      <c r="C54" s="37" t="s">
        <v>71</v>
      </c>
      <c r="F54" s="42"/>
      <c r="I54" s="207"/>
      <c r="J54" s="207"/>
      <c r="K54" s="207"/>
      <c r="L54" s="207"/>
      <c r="M54" s="207"/>
    </row>
    <row r="55" spans="3:13" s="41" customFormat="1" ht="15">
      <c r="C55" s="37" t="s">
        <v>72</v>
      </c>
      <c r="F55" s="42"/>
      <c r="I55" s="207"/>
      <c r="J55" s="207"/>
      <c r="K55" s="207"/>
      <c r="L55" s="207"/>
      <c r="M55" s="207"/>
    </row>
    <row r="56" ht="22.5" customHeight="1">
      <c r="F56" s="248"/>
    </row>
    <row r="57" ht="22.5" customHeight="1">
      <c r="F57" s="248"/>
    </row>
    <row r="58" ht="22.5" customHeight="1">
      <c r="F58" s="248"/>
    </row>
    <row r="59" ht="22.5" customHeight="1">
      <c r="F59" s="248"/>
    </row>
    <row r="60" ht="22.5" customHeight="1">
      <c r="F60" s="248"/>
    </row>
    <row r="61" ht="22.5" customHeight="1">
      <c r="F61" s="248"/>
    </row>
    <row r="62" ht="22.5" customHeight="1">
      <c r="F62" s="248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PageLayoutView="125" workbookViewId="0" topLeftCell="A1">
      <selection activeCell="D9" sqref="D9:K9"/>
    </sheetView>
  </sheetViews>
  <sheetFormatPr defaultColWidth="10.77734375" defaultRowHeight="22.5" customHeight="1"/>
  <cols>
    <col min="1" max="1" width="4.21484375" style="446" bestFit="1" customWidth="1"/>
    <col min="2" max="2" width="3.21484375" style="446" customWidth="1"/>
    <col min="3" max="3" width="13.5546875" style="446" customWidth="1"/>
    <col min="4" max="4" width="59.4453125" style="446" customWidth="1"/>
    <col min="5" max="10" width="13.4453125" style="448" customWidth="1"/>
    <col min="11" max="11" width="40.77734375" style="448" customWidth="1"/>
    <col min="12" max="12" width="3.21484375" style="446" customWidth="1"/>
    <col min="13" max="16384" width="10.77734375" style="446" customWidth="1"/>
  </cols>
  <sheetData>
    <row r="2" ht="22.5" customHeight="1">
      <c r="D2" s="508" t="str">
        <f>_GENERAL!D2</f>
        <v>Área de Presidencia, Hacienda y Modernización</v>
      </c>
    </row>
    <row r="3" ht="22.5" customHeight="1">
      <c r="D3" s="508" t="str">
        <f>_GENERAL!D3</f>
        <v>Dirección Insular de Hacienda</v>
      </c>
    </row>
    <row r="4" ht="22.5" customHeight="1" thickBot="1">
      <c r="A4" s="446" t="s">
        <v>659</v>
      </c>
    </row>
    <row r="5" spans="2:27" ht="9" customHeight="1">
      <c r="B5" s="449"/>
      <c r="C5" s="450"/>
      <c r="D5" s="450"/>
      <c r="E5" s="451"/>
      <c r="F5" s="451"/>
      <c r="G5" s="451"/>
      <c r="H5" s="451"/>
      <c r="I5" s="451"/>
      <c r="J5" s="451"/>
      <c r="K5" s="451"/>
      <c r="L5" s="452"/>
      <c r="N5" s="814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6"/>
    </row>
    <row r="6" spans="2:27" ht="30" customHeight="1">
      <c r="B6" s="453"/>
      <c r="C6" s="454" t="s">
        <v>0</v>
      </c>
      <c r="D6" s="455"/>
      <c r="E6" s="456"/>
      <c r="F6" s="456"/>
      <c r="G6" s="456"/>
      <c r="H6" s="456"/>
      <c r="I6" s="456"/>
      <c r="J6" s="456"/>
      <c r="K6" s="1256">
        <f>ejercicio</f>
        <v>2020</v>
      </c>
      <c r="L6" s="457"/>
      <c r="N6" s="817"/>
      <c r="O6" s="818" t="s">
        <v>463</v>
      </c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20"/>
    </row>
    <row r="7" spans="2:27" ht="30" customHeight="1">
      <c r="B7" s="453"/>
      <c r="C7" s="454" t="s">
        <v>1</v>
      </c>
      <c r="D7" s="455"/>
      <c r="E7" s="456"/>
      <c r="F7" s="456"/>
      <c r="G7" s="456"/>
      <c r="H7" s="456"/>
      <c r="I7" s="456"/>
      <c r="J7" s="456"/>
      <c r="K7" s="1256"/>
      <c r="L7" s="457"/>
      <c r="N7" s="817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20"/>
    </row>
    <row r="8" spans="2:27" ht="30" customHeight="1">
      <c r="B8" s="453"/>
      <c r="C8" s="459"/>
      <c r="D8" s="455"/>
      <c r="E8" s="456"/>
      <c r="F8" s="456"/>
      <c r="G8" s="456"/>
      <c r="H8" s="456"/>
      <c r="I8" s="456"/>
      <c r="J8" s="456"/>
      <c r="K8" s="844"/>
      <c r="L8" s="457"/>
      <c r="N8" s="817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20"/>
    </row>
    <row r="9" spans="2:27" s="1198" customFormat="1" ht="30" customHeight="1">
      <c r="B9" s="1199"/>
      <c r="C9" s="461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1258"/>
      <c r="I9" s="1258"/>
      <c r="J9" s="1258"/>
      <c r="K9" s="1258"/>
      <c r="L9" s="1200"/>
      <c r="N9" s="1201"/>
      <c r="O9" s="1202"/>
      <c r="P9" s="1202"/>
      <c r="Q9" s="1202"/>
      <c r="R9" s="1202"/>
      <c r="S9" s="1202"/>
      <c r="T9" s="1202"/>
      <c r="U9" s="1202"/>
      <c r="V9" s="1202"/>
      <c r="W9" s="1202"/>
      <c r="X9" s="1202"/>
      <c r="Y9" s="1202"/>
      <c r="Z9" s="1202"/>
      <c r="AA9" s="1203"/>
    </row>
    <row r="10" spans="2:27" ht="6.75" customHeight="1">
      <c r="B10" s="453"/>
      <c r="C10" s="455"/>
      <c r="D10" s="455"/>
      <c r="E10" s="456"/>
      <c r="F10" s="456"/>
      <c r="G10" s="456"/>
      <c r="H10" s="456"/>
      <c r="I10" s="456"/>
      <c r="J10" s="456"/>
      <c r="K10" s="456"/>
      <c r="L10" s="457"/>
      <c r="N10" s="817"/>
      <c r="O10" s="819"/>
      <c r="P10" s="819"/>
      <c r="Q10" s="819"/>
      <c r="R10" s="819"/>
      <c r="S10" s="819"/>
      <c r="T10" s="819"/>
      <c r="U10" s="819"/>
      <c r="V10" s="819"/>
      <c r="W10" s="819"/>
      <c r="X10" s="819"/>
      <c r="Y10" s="819"/>
      <c r="Z10" s="819"/>
      <c r="AA10" s="820"/>
    </row>
    <row r="11" spans="2:27" s="466" customFormat="1" ht="30" customHeight="1">
      <c r="B11" s="463"/>
      <c r="C11" s="1204" t="s">
        <v>824</v>
      </c>
      <c r="D11" s="464"/>
      <c r="E11" s="465"/>
      <c r="F11" s="465"/>
      <c r="G11" s="465"/>
      <c r="H11" s="465"/>
      <c r="I11" s="465"/>
      <c r="J11" s="465"/>
      <c r="K11" s="465"/>
      <c r="L11" s="821"/>
      <c r="N11" s="1205"/>
      <c r="O11" s="1206"/>
      <c r="P11" s="1206"/>
      <c r="Q11" s="1206"/>
      <c r="R11" s="1206"/>
      <c r="S11" s="1206"/>
      <c r="T11" s="1206"/>
      <c r="U11" s="1206"/>
      <c r="V11" s="1206"/>
      <c r="W11" s="1206"/>
      <c r="X11" s="1206"/>
      <c r="Y11" s="1206"/>
      <c r="Z11" s="1206"/>
      <c r="AA11" s="1207"/>
    </row>
    <row r="12" spans="2:27" s="466" customFormat="1" ht="30" customHeight="1">
      <c r="B12" s="463"/>
      <c r="C12" s="1208"/>
      <c r="D12" s="1208"/>
      <c r="E12" s="467"/>
      <c r="F12" s="467"/>
      <c r="G12" s="467"/>
      <c r="H12" s="467"/>
      <c r="I12" s="467"/>
      <c r="J12" s="467"/>
      <c r="K12" s="467"/>
      <c r="L12" s="821"/>
      <c r="N12" s="1205"/>
      <c r="O12" s="1206"/>
      <c r="P12" s="1206"/>
      <c r="Q12" s="1206"/>
      <c r="R12" s="1206"/>
      <c r="S12" s="1206"/>
      <c r="T12" s="1206"/>
      <c r="U12" s="1206"/>
      <c r="V12" s="1206"/>
      <c r="W12" s="1206"/>
      <c r="X12" s="1206"/>
      <c r="Y12" s="1206"/>
      <c r="Z12" s="1206"/>
      <c r="AA12" s="1207"/>
    </row>
    <row r="13" spans="2:27" s="1209" customFormat="1" ht="22.5" customHeight="1">
      <c r="B13" s="469"/>
      <c r="C13" s="1382"/>
      <c r="D13" s="1383"/>
      <c r="E13" s="823" t="s">
        <v>827</v>
      </c>
      <c r="F13" s="1384" t="s">
        <v>184</v>
      </c>
      <c r="G13" s="1385"/>
      <c r="H13" s="1385"/>
      <c r="I13" s="1386"/>
      <c r="J13" s="823" t="s">
        <v>828</v>
      </c>
      <c r="K13" s="1387" t="s">
        <v>829</v>
      </c>
      <c r="L13" s="1210"/>
      <c r="N13" s="817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20"/>
    </row>
    <row r="14" spans="2:27" ht="48.75" customHeight="1">
      <c r="B14" s="453"/>
      <c r="C14" s="1211" t="s">
        <v>825</v>
      </c>
      <c r="D14" s="1212"/>
      <c r="E14" s="1213">
        <f>ejercicio</f>
        <v>2020</v>
      </c>
      <c r="F14" s="1214" t="s">
        <v>830</v>
      </c>
      <c r="G14" s="1215" t="s">
        <v>831</v>
      </c>
      <c r="H14" s="1215" t="s">
        <v>832</v>
      </c>
      <c r="I14" s="1216" t="s">
        <v>833</v>
      </c>
      <c r="J14" s="1213">
        <f>ejercicio</f>
        <v>2020</v>
      </c>
      <c r="K14" s="1388"/>
      <c r="L14" s="457"/>
      <c r="N14" s="817"/>
      <c r="O14" s="819"/>
      <c r="P14" s="819"/>
      <c r="Q14" s="819"/>
      <c r="R14" s="819"/>
      <c r="S14" s="819"/>
      <c r="T14" s="819"/>
      <c r="U14" s="819"/>
      <c r="V14" s="819"/>
      <c r="W14" s="819"/>
      <c r="X14" s="819"/>
      <c r="Y14" s="819"/>
      <c r="Z14" s="819"/>
      <c r="AA14" s="820"/>
    </row>
    <row r="15" spans="2:27" s="1217" customFormat="1" ht="22.5" customHeight="1">
      <c r="B15" s="469"/>
      <c r="C15" s="1229" t="s">
        <v>836</v>
      </c>
      <c r="D15" s="1218"/>
      <c r="E15" s="315"/>
      <c r="F15" s="316"/>
      <c r="G15" s="317"/>
      <c r="H15" s="317"/>
      <c r="I15" s="318"/>
      <c r="J15" s="625">
        <f>SUM(E15:I15)</f>
        <v>0</v>
      </c>
      <c r="K15" s="1219"/>
      <c r="L15" s="1210"/>
      <c r="N15" s="817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20"/>
    </row>
    <row r="16" spans="2:27" ht="22.5" customHeight="1">
      <c r="B16" s="469"/>
      <c r="C16" s="1230" t="s">
        <v>837</v>
      </c>
      <c r="D16" s="1220"/>
      <c r="E16" s="319"/>
      <c r="F16" s="320"/>
      <c r="G16" s="321"/>
      <c r="H16" s="321"/>
      <c r="I16" s="322"/>
      <c r="J16" s="625">
        <f>SUM(E16:I16)</f>
        <v>0</v>
      </c>
      <c r="K16" s="1196"/>
      <c r="L16" s="457"/>
      <c r="N16" s="817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20"/>
    </row>
    <row r="17" spans="2:27" ht="22.5" customHeight="1">
      <c r="B17" s="469"/>
      <c r="C17" s="1230" t="s">
        <v>838</v>
      </c>
      <c r="D17" s="1220"/>
      <c r="E17" s="319"/>
      <c r="F17" s="320"/>
      <c r="G17" s="321"/>
      <c r="H17" s="321"/>
      <c r="I17" s="322"/>
      <c r="J17" s="625">
        <f>SUM(E17:I17)</f>
        <v>0</v>
      </c>
      <c r="K17" s="1196"/>
      <c r="L17" s="457"/>
      <c r="N17" s="817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20"/>
    </row>
    <row r="18" spans="2:27" ht="22.5" customHeight="1">
      <c r="B18" s="469"/>
      <c r="C18" s="1231" t="s">
        <v>839</v>
      </c>
      <c r="D18" s="1221"/>
      <c r="E18" s="323"/>
      <c r="F18" s="324"/>
      <c r="G18" s="325"/>
      <c r="H18" s="325"/>
      <c r="I18" s="326"/>
      <c r="J18" s="625">
        <f>SUM(E18:I18)</f>
        <v>0</v>
      </c>
      <c r="K18" s="1222"/>
      <c r="L18" s="457"/>
      <c r="N18" s="817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20"/>
    </row>
    <row r="19" spans="2:27" ht="22.5" customHeight="1" thickBot="1">
      <c r="B19" s="469"/>
      <c r="C19" s="802" t="s">
        <v>182</v>
      </c>
      <c r="D19" s="803"/>
      <c r="E19" s="505">
        <f>SUM(E15:E18)</f>
        <v>0</v>
      </c>
      <c r="F19" s="505">
        <f>SUM(F15:F18)</f>
        <v>0</v>
      </c>
      <c r="G19" s="505">
        <f>SUM(G15:G18)</f>
        <v>0</v>
      </c>
      <c r="H19" s="505">
        <f>SUM(H15:H18)</f>
        <v>0</v>
      </c>
      <c r="I19" s="505">
        <f>SUM(I15:I18)</f>
        <v>0</v>
      </c>
      <c r="J19" s="505">
        <f>SUM(J15:J18)</f>
        <v>0</v>
      </c>
      <c r="K19" s="514"/>
      <c r="L19" s="457"/>
      <c r="N19" s="817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20"/>
    </row>
    <row r="20" spans="2:27" ht="7.5" customHeight="1">
      <c r="B20" s="469"/>
      <c r="C20" s="1223"/>
      <c r="D20" s="1223"/>
      <c r="E20" s="810"/>
      <c r="F20" s="810"/>
      <c r="G20" s="810"/>
      <c r="H20" s="810"/>
      <c r="I20" s="810"/>
      <c r="J20" s="810"/>
      <c r="K20" s="810"/>
      <c r="L20" s="457"/>
      <c r="N20" s="817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20"/>
    </row>
    <row r="21" spans="2:27" ht="22.5" customHeight="1">
      <c r="B21" s="469"/>
      <c r="C21" s="1208"/>
      <c r="D21" s="1208"/>
      <c r="E21" s="467"/>
      <c r="F21" s="467"/>
      <c r="G21" s="467"/>
      <c r="H21" s="467"/>
      <c r="I21" s="467"/>
      <c r="J21" s="467"/>
      <c r="K21" s="467"/>
      <c r="L21" s="457"/>
      <c r="N21" s="817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20"/>
    </row>
    <row r="22" spans="2:27" ht="22.5" customHeight="1">
      <c r="B22" s="469"/>
      <c r="C22" s="1382"/>
      <c r="D22" s="1383"/>
      <c r="E22" s="823" t="s">
        <v>827</v>
      </c>
      <c r="F22" s="1384" t="s">
        <v>184</v>
      </c>
      <c r="G22" s="1385"/>
      <c r="H22" s="1385"/>
      <c r="I22" s="1386"/>
      <c r="J22" s="823" t="s">
        <v>828</v>
      </c>
      <c r="K22" s="1387" t="s">
        <v>829</v>
      </c>
      <c r="L22" s="457"/>
      <c r="N22" s="817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20"/>
    </row>
    <row r="23" spans="2:27" ht="48.75" customHeight="1">
      <c r="B23" s="469"/>
      <c r="C23" s="1211" t="s">
        <v>826</v>
      </c>
      <c r="D23" s="1212"/>
      <c r="E23" s="1213">
        <f>ejercicio</f>
        <v>2020</v>
      </c>
      <c r="F23" s="1214" t="s">
        <v>830</v>
      </c>
      <c r="G23" s="1215" t="s">
        <v>831</v>
      </c>
      <c r="H23" s="1215" t="s">
        <v>832</v>
      </c>
      <c r="I23" s="1216" t="s">
        <v>833</v>
      </c>
      <c r="J23" s="1213">
        <f>ejercicio</f>
        <v>2020</v>
      </c>
      <c r="K23" s="1388"/>
      <c r="L23" s="457"/>
      <c r="N23" s="817"/>
      <c r="O23" s="819"/>
      <c r="P23" s="819"/>
      <c r="Q23" s="819"/>
      <c r="R23" s="819"/>
      <c r="S23" s="819"/>
      <c r="T23" s="819"/>
      <c r="U23" s="819"/>
      <c r="V23" s="819"/>
      <c r="W23" s="819"/>
      <c r="X23" s="819"/>
      <c r="Y23" s="819"/>
      <c r="Z23" s="819"/>
      <c r="AA23" s="820"/>
    </row>
    <row r="24" spans="2:27" ht="22.5" customHeight="1">
      <c r="B24" s="469"/>
      <c r="C24" s="1229" t="s">
        <v>840</v>
      </c>
      <c r="D24" s="1218"/>
      <c r="E24" s="315"/>
      <c r="F24" s="316"/>
      <c r="G24" s="317"/>
      <c r="H24" s="317"/>
      <c r="I24" s="318"/>
      <c r="J24" s="625">
        <f>SUM(E24:I24)</f>
        <v>0</v>
      </c>
      <c r="K24" s="1219"/>
      <c r="L24" s="457"/>
      <c r="N24" s="817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19"/>
      <c r="Z24" s="819"/>
      <c r="AA24" s="820"/>
    </row>
    <row r="25" spans="2:27" ht="22.5" customHeight="1">
      <c r="B25" s="469"/>
      <c r="C25" s="1230" t="s">
        <v>841</v>
      </c>
      <c r="D25" s="1220"/>
      <c r="E25" s="319"/>
      <c r="F25" s="320"/>
      <c r="G25" s="321"/>
      <c r="H25" s="321"/>
      <c r="I25" s="322"/>
      <c r="J25" s="625">
        <f>SUM(E25:I25)</f>
        <v>0</v>
      </c>
      <c r="K25" s="1196"/>
      <c r="L25" s="457"/>
      <c r="N25" s="817"/>
      <c r="O25" s="819"/>
      <c r="P25" s="819"/>
      <c r="Q25" s="819"/>
      <c r="R25" s="819"/>
      <c r="S25" s="819"/>
      <c r="T25" s="819"/>
      <c r="U25" s="819"/>
      <c r="V25" s="819"/>
      <c r="W25" s="819"/>
      <c r="X25" s="819"/>
      <c r="Y25" s="819"/>
      <c r="Z25" s="819"/>
      <c r="AA25" s="820"/>
    </row>
    <row r="26" spans="2:27" ht="22.5" customHeight="1">
      <c r="B26" s="469"/>
      <c r="C26" s="1230" t="s">
        <v>842</v>
      </c>
      <c r="D26" s="1220"/>
      <c r="E26" s="319"/>
      <c r="F26" s="320"/>
      <c r="G26" s="321"/>
      <c r="H26" s="321"/>
      <c r="I26" s="322"/>
      <c r="J26" s="625">
        <f>SUM(E26:I26)</f>
        <v>0</v>
      </c>
      <c r="K26" s="1196"/>
      <c r="L26" s="457"/>
      <c r="N26" s="817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19"/>
      <c r="AA26" s="820"/>
    </row>
    <row r="27" spans="2:27" ht="21" customHeight="1">
      <c r="B27" s="469"/>
      <c r="C27" s="1231" t="s">
        <v>843</v>
      </c>
      <c r="D27" s="1221"/>
      <c r="E27" s="323"/>
      <c r="F27" s="324"/>
      <c r="G27" s="325"/>
      <c r="H27" s="325"/>
      <c r="I27" s="326"/>
      <c r="J27" s="625">
        <f>SUM(E27:I27)</f>
        <v>0</v>
      </c>
      <c r="K27" s="1222"/>
      <c r="L27" s="457"/>
      <c r="N27" s="1224"/>
      <c r="O27" s="1225"/>
      <c r="P27" s="1225"/>
      <c r="Q27" s="1225"/>
      <c r="R27" s="1225"/>
      <c r="S27" s="1225"/>
      <c r="T27" s="1225"/>
      <c r="U27" s="1225"/>
      <c r="V27" s="1225"/>
      <c r="W27" s="1225"/>
      <c r="X27" s="1225"/>
      <c r="Y27" s="1225"/>
      <c r="Z27" s="1225"/>
      <c r="AA27" s="1226"/>
    </row>
    <row r="28" spans="2:27" ht="22.5" customHeight="1" thickBot="1">
      <c r="B28" s="469"/>
      <c r="C28" s="802" t="s">
        <v>182</v>
      </c>
      <c r="D28" s="803"/>
      <c r="E28" s="505">
        <f>SUM(E24:E27)</f>
        <v>0</v>
      </c>
      <c r="F28" s="505">
        <f>SUM(F24:F27)</f>
        <v>0</v>
      </c>
      <c r="G28" s="505">
        <f>SUM(G24:G27)</f>
        <v>0</v>
      </c>
      <c r="H28" s="505">
        <f>SUM(H24:H27)</f>
        <v>0</v>
      </c>
      <c r="I28" s="505">
        <f>SUM(I24:I27)</f>
        <v>0</v>
      </c>
      <c r="J28" s="505">
        <f>SUM(J24:J27)</f>
        <v>0</v>
      </c>
      <c r="K28" s="514"/>
      <c r="L28" s="457"/>
      <c r="N28" s="1224"/>
      <c r="O28" s="1225"/>
      <c r="P28" s="1225"/>
      <c r="Q28" s="1225"/>
      <c r="R28" s="1225"/>
      <c r="S28" s="1225"/>
      <c r="T28" s="1225"/>
      <c r="U28" s="1225"/>
      <c r="V28" s="1225"/>
      <c r="W28" s="1225"/>
      <c r="X28" s="1225"/>
      <c r="Y28" s="1225"/>
      <c r="Z28" s="1225"/>
      <c r="AA28" s="1226"/>
    </row>
    <row r="29" spans="2:27" ht="9" customHeight="1">
      <c r="B29" s="469"/>
      <c r="C29" s="1223"/>
      <c r="D29" s="1223"/>
      <c r="E29" s="810"/>
      <c r="F29" s="810"/>
      <c r="G29" s="810"/>
      <c r="H29" s="810"/>
      <c r="I29" s="810"/>
      <c r="J29" s="810"/>
      <c r="K29" s="810"/>
      <c r="L29" s="457"/>
      <c r="N29" s="817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20"/>
    </row>
    <row r="30" spans="2:27" ht="22.5" customHeight="1">
      <c r="B30" s="469"/>
      <c r="C30" s="1208"/>
      <c r="D30" s="1208"/>
      <c r="E30" s="467"/>
      <c r="F30" s="467"/>
      <c r="G30" s="467"/>
      <c r="H30" s="467"/>
      <c r="I30" s="467"/>
      <c r="J30" s="467"/>
      <c r="K30" s="467"/>
      <c r="L30" s="457"/>
      <c r="N30" s="817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19"/>
      <c r="AA30" s="820"/>
    </row>
    <row r="31" spans="2:27" ht="22.5" customHeight="1">
      <c r="B31" s="469"/>
      <c r="C31" s="1227" t="s">
        <v>501</v>
      </c>
      <c r="D31" s="1156"/>
      <c r="E31" s="527"/>
      <c r="F31" s="527"/>
      <c r="G31" s="527"/>
      <c r="H31" s="527"/>
      <c r="I31" s="527"/>
      <c r="J31" s="527"/>
      <c r="K31" s="467"/>
      <c r="L31" s="457"/>
      <c r="N31" s="817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  <c r="Z31" s="819"/>
      <c r="AA31" s="820"/>
    </row>
    <row r="32" spans="2:27" ht="18">
      <c r="B32" s="469"/>
      <c r="C32" s="1228" t="s">
        <v>834</v>
      </c>
      <c r="D32" s="1156"/>
      <c r="E32" s="527"/>
      <c r="F32" s="527"/>
      <c r="G32" s="527"/>
      <c r="H32" s="527"/>
      <c r="I32" s="527"/>
      <c r="J32" s="527"/>
      <c r="K32" s="467"/>
      <c r="L32" s="457"/>
      <c r="N32" s="847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9"/>
    </row>
    <row r="33" spans="2:27" ht="18">
      <c r="B33" s="469"/>
      <c r="C33" s="846" t="s">
        <v>835</v>
      </c>
      <c r="D33" s="1156"/>
      <c r="E33" s="527"/>
      <c r="F33" s="527"/>
      <c r="G33" s="527"/>
      <c r="H33" s="527"/>
      <c r="I33" s="527"/>
      <c r="J33" s="527"/>
      <c r="K33" s="467"/>
      <c r="L33" s="457"/>
      <c r="N33" s="847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9"/>
    </row>
    <row r="34" spans="2:27" ht="22.5" customHeight="1" thickBot="1">
      <c r="B34" s="528"/>
      <c r="C34" s="1257"/>
      <c r="D34" s="1257"/>
      <c r="E34" s="1257"/>
      <c r="F34" s="1257"/>
      <c r="G34" s="1195"/>
      <c r="H34" s="1195"/>
      <c r="I34" s="1195"/>
      <c r="J34" s="1195"/>
      <c r="K34" s="1197"/>
      <c r="L34" s="530"/>
      <c r="N34" s="853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5"/>
    </row>
    <row r="35" spans="3:13" ht="22.5" customHeight="1">
      <c r="C35" s="455"/>
      <c r="D35" s="455"/>
      <c r="E35" s="456"/>
      <c r="F35" s="456"/>
      <c r="G35" s="456"/>
      <c r="H35" s="456"/>
      <c r="I35" s="456"/>
      <c r="J35" s="456"/>
      <c r="K35" s="456"/>
      <c r="M35" s="446" t="s">
        <v>660</v>
      </c>
    </row>
    <row r="36" spans="3:11" ht="12.75">
      <c r="C36" s="531" t="s">
        <v>68</v>
      </c>
      <c r="D36" s="455"/>
      <c r="E36" s="456"/>
      <c r="F36" s="456"/>
      <c r="G36" s="456"/>
      <c r="H36" s="456"/>
      <c r="I36" s="456"/>
      <c r="J36" s="456"/>
      <c r="K36" s="856" t="s">
        <v>844</v>
      </c>
    </row>
    <row r="37" spans="3:11" ht="12.75">
      <c r="C37" s="533" t="s">
        <v>69</v>
      </c>
      <c r="D37" s="455"/>
      <c r="E37" s="456"/>
      <c r="F37" s="456"/>
      <c r="G37" s="456"/>
      <c r="H37" s="456"/>
      <c r="I37" s="456"/>
      <c r="J37" s="456"/>
      <c r="K37" s="456"/>
    </row>
    <row r="38" spans="3:11" ht="12.75">
      <c r="C38" s="533" t="s">
        <v>70</v>
      </c>
      <c r="D38" s="455"/>
      <c r="E38" s="456"/>
      <c r="F38" s="456"/>
      <c r="G38" s="456"/>
      <c r="H38" s="456"/>
      <c r="I38" s="456"/>
      <c r="J38" s="456"/>
      <c r="K38" s="456"/>
    </row>
    <row r="39" spans="3:11" ht="12.75">
      <c r="C39" s="533" t="s">
        <v>71</v>
      </c>
      <c r="D39" s="455"/>
      <c r="E39" s="456"/>
      <c r="F39" s="456"/>
      <c r="G39" s="456"/>
      <c r="H39" s="456"/>
      <c r="I39" s="456"/>
      <c r="J39" s="456"/>
      <c r="K39" s="456"/>
    </row>
    <row r="40" spans="3:11" ht="12.75">
      <c r="C40" s="533" t="s">
        <v>72</v>
      </c>
      <c r="D40" s="455"/>
      <c r="E40" s="456"/>
      <c r="F40" s="456"/>
      <c r="G40" s="456"/>
      <c r="H40" s="456"/>
      <c r="I40" s="456"/>
      <c r="J40" s="456"/>
      <c r="K40" s="456"/>
    </row>
    <row r="41" spans="3:11" ht="22.5" customHeight="1">
      <c r="C41" s="455"/>
      <c r="D41" s="455"/>
      <c r="E41" s="456"/>
      <c r="F41" s="456"/>
      <c r="G41" s="456"/>
      <c r="H41" s="456"/>
      <c r="I41" s="456"/>
      <c r="J41" s="456"/>
      <c r="K41" s="456"/>
    </row>
    <row r="42" spans="3:11" ht="22.5" customHeight="1">
      <c r="C42" s="455"/>
      <c r="D42" s="455"/>
      <c r="E42" s="456"/>
      <c r="F42" s="456"/>
      <c r="G42" s="456"/>
      <c r="H42" s="456"/>
      <c r="I42" s="456"/>
      <c r="J42" s="456"/>
      <c r="K42" s="456"/>
    </row>
    <row r="43" spans="3:11" ht="22.5" customHeight="1">
      <c r="C43" s="455"/>
      <c r="D43" s="455"/>
      <c r="E43" s="456"/>
      <c r="F43" s="456"/>
      <c r="G43" s="456"/>
      <c r="H43" s="456"/>
      <c r="I43" s="456"/>
      <c r="J43" s="456"/>
      <c r="K43" s="456"/>
    </row>
    <row r="44" spans="3:11" ht="22.5" customHeight="1">
      <c r="C44" s="455"/>
      <c r="D44" s="455"/>
      <c r="E44" s="456"/>
      <c r="F44" s="456"/>
      <c r="G44" s="456"/>
      <c r="H44" s="456"/>
      <c r="I44" s="456"/>
      <c r="J44" s="456"/>
      <c r="K44" s="456"/>
    </row>
    <row r="45" spans="6:11" ht="22.5" customHeight="1">
      <c r="F45" s="456"/>
      <c r="G45" s="456"/>
      <c r="H45" s="456"/>
      <c r="I45" s="456"/>
      <c r="J45" s="456"/>
      <c r="K45" s="456"/>
    </row>
  </sheetData>
  <sheetProtection sheet="1" objects="1" scenarios="1"/>
  <mergeCells count="9">
    <mergeCell ref="C34:F34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0">
      <selection activeCell="E29" sqref="E29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12.21484375" style="53" customWidth="1"/>
    <col min="7" max="7" width="3.21484375" style="52" customWidth="1"/>
    <col min="8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2" ht="9" customHeight="1">
      <c r="B5" s="54"/>
      <c r="C5" s="55"/>
      <c r="D5" s="55"/>
      <c r="E5" s="56"/>
      <c r="F5" s="56"/>
      <c r="G5" s="57"/>
      <c r="I5" s="288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90"/>
    </row>
    <row r="6" spans="2:22" ht="30" customHeight="1">
      <c r="B6" s="58"/>
      <c r="C6" s="49" t="s">
        <v>0</v>
      </c>
      <c r="D6" s="59"/>
      <c r="E6" s="60"/>
      <c r="F6" s="1250">
        <f>ejercicio</f>
        <v>2020</v>
      </c>
      <c r="G6" s="61"/>
      <c r="I6" s="291"/>
      <c r="J6" s="292" t="s">
        <v>463</v>
      </c>
      <c r="K6" s="292"/>
      <c r="L6" s="292"/>
      <c r="M6" s="292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30" customHeight="1">
      <c r="B7" s="58"/>
      <c r="C7" s="49" t="s">
        <v>1</v>
      </c>
      <c r="D7" s="59"/>
      <c r="E7" s="60"/>
      <c r="F7" s="1250"/>
      <c r="G7" s="61"/>
      <c r="I7" s="291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4"/>
    </row>
    <row r="8" spans="2:22" ht="30" customHeight="1">
      <c r="B8" s="58"/>
      <c r="C8" s="62"/>
      <c r="D8" s="59"/>
      <c r="E8" s="60"/>
      <c r="F8" s="63"/>
      <c r="G8" s="61"/>
      <c r="I8" s="291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4"/>
    </row>
    <row r="9" spans="2:22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84"/>
      <c r="G9" s="122"/>
      <c r="I9" s="291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/>
    </row>
    <row r="10" spans="2:22" ht="6.75" customHeight="1">
      <c r="B10" s="58"/>
      <c r="C10" s="59"/>
      <c r="D10" s="59"/>
      <c r="E10" s="60"/>
      <c r="F10" s="60"/>
      <c r="G10" s="61"/>
      <c r="I10" s="291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</row>
    <row r="11" spans="2:22" s="70" customFormat="1" ht="30" customHeight="1">
      <c r="B11" s="66"/>
      <c r="C11" s="67" t="s">
        <v>375</v>
      </c>
      <c r="D11" s="67"/>
      <c r="E11" s="68"/>
      <c r="F11" s="68"/>
      <c r="G11" s="69"/>
      <c r="I11" s="291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</row>
    <row r="12" spans="2:22" s="70" customFormat="1" ht="30" customHeight="1">
      <c r="B12" s="66"/>
      <c r="C12" s="1308"/>
      <c r="D12" s="1308"/>
      <c r="E12" s="51"/>
      <c r="F12" s="51"/>
      <c r="G12" s="69"/>
      <c r="I12" s="291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4"/>
    </row>
    <row r="13" spans="2:22" ht="9" customHeight="1">
      <c r="B13" s="72"/>
      <c r="C13" s="89"/>
      <c r="D13" s="89"/>
      <c r="E13" s="51"/>
      <c r="F13" s="51"/>
      <c r="G13" s="61"/>
      <c r="I13" s="291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4"/>
    </row>
    <row r="14" spans="2:22" s="180" customFormat="1" ht="24" customHeight="1">
      <c r="B14" s="177"/>
      <c r="C14" s="1295" t="s">
        <v>231</v>
      </c>
      <c r="D14" s="1297"/>
      <c r="E14" s="196" t="s">
        <v>258</v>
      </c>
      <c r="F14" s="208" t="s">
        <v>376</v>
      </c>
      <c r="G14" s="179"/>
      <c r="I14" s="291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4"/>
    </row>
    <row r="15" spans="2:22" ht="9" customHeight="1">
      <c r="B15" s="72"/>
      <c r="C15" s="48"/>
      <c r="D15" s="89"/>
      <c r="E15" s="51"/>
      <c r="F15" s="184"/>
      <c r="G15" s="61"/>
      <c r="I15" s="291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</row>
    <row r="16" spans="2:22" s="222" customFormat="1" ht="22.5" customHeight="1">
      <c r="B16" s="220"/>
      <c r="C16" s="1389" t="s">
        <v>377</v>
      </c>
      <c r="D16" s="1390"/>
      <c r="E16" s="1161">
        <f>SUM(E17:E19)</f>
        <v>0</v>
      </c>
      <c r="F16" s="226">
        <f>E16/$E$33</f>
        <v>0</v>
      </c>
      <c r="G16" s="221"/>
      <c r="I16" s="291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</row>
    <row r="17" spans="2:22" s="123" customFormat="1" ht="22.5" customHeight="1">
      <c r="B17" s="121"/>
      <c r="C17" s="127" t="s">
        <v>378</v>
      </c>
      <c r="D17" s="193" t="s">
        <v>381</v>
      </c>
      <c r="E17" s="438">
        <f>+'FC-3_1_INF_ADIC_CPyG'!K16+'FC-3_1_INF_ADIC_CPyG'!K19</f>
        <v>0</v>
      </c>
      <c r="F17" s="227">
        <f>E17/$E$33</f>
        <v>0</v>
      </c>
      <c r="G17" s="122"/>
      <c r="I17" s="291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4"/>
    </row>
    <row r="18" spans="2:22" s="123" customFormat="1" ht="22.5" customHeight="1">
      <c r="B18" s="121"/>
      <c r="C18" s="127" t="s">
        <v>379</v>
      </c>
      <c r="D18" s="193" t="s">
        <v>382</v>
      </c>
      <c r="E18" s="438">
        <f>+'FC-3_1_INF_ADIC_CPyG'!K31</f>
        <v>0</v>
      </c>
      <c r="F18" s="228">
        <f>E18/$E$33</f>
        <v>0</v>
      </c>
      <c r="G18" s="122"/>
      <c r="I18" s="291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4"/>
    </row>
    <row r="19" spans="2:22" s="123" customFormat="1" ht="22.5" customHeight="1">
      <c r="B19" s="121"/>
      <c r="C19" s="209" t="s">
        <v>380</v>
      </c>
      <c r="D19" s="194" t="s">
        <v>383</v>
      </c>
      <c r="E19" s="350"/>
      <c r="F19" s="229">
        <f>E19/$E$33</f>
        <v>0</v>
      </c>
      <c r="G19" s="122"/>
      <c r="I19" s="1180" t="s">
        <v>799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4"/>
    </row>
    <row r="20" spans="2:22" s="123" customFormat="1" ht="9" customHeight="1">
      <c r="B20" s="121"/>
      <c r="C20" s="21"/>
      <c r="D20" s="89"/>
      <c r="E20" s="85"/>
      <c r="F20" s="230"/>
      <c r="G20" s="122"/>
      <c r="I20" s="291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4"/>
    </row>
    <row r="21" spans="2:22" s="123" customFormat="1" ht="22.5" customHeight="1">
      <c r="B21" s="121"/>
      <c r="C21" s="1389" t="s">
        <v>384</v>
      </c>
      <c r="D21" s="1390"/>
      <c r="E21" s="1161">
        <f>+'FC-3_1_INF_ADIC_CPyG'!K40</f>
        <v>0</v>
      </c>
      <c r="F21" s="231">
        <f>E21/$E$33</f>
        <v>0</v>
      </c>
      <c r="G21" s="122"/>
      <c r="I21" s="291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</row>
    <row r="22" spans="2:22" s="123" customFormat="1" ht="9" customHeight="1">
      <c r="B22" s="121"/>
      <c r="C22" s="21"/>
      <c r="D22" s="89"/>
      <c r="E22" s="85"/>
      <c r="F22" s="230"/>
      <c r="G22" s="122"/>
      <c r="I22" s="291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4"/>
    </row>
    <row r="23" spans="2:22" s="222" customFormat="1" ht="22.5" customHeight="1">
      <c r="B23" s="220"/>
      <c r="C23" s="1389" t="s">
        <v>385</v>
      </c>
      <c r="D23" s="1390"/>
      <c r="E23" s="1161">
        <f>SUM(E24:E26)</f>
        <v>217540.337</v>
      </c>
      <c r="F23" s="231">
        <f>E23/$E$33</f>
        <v>0.6155658019595341</v>
      </c>
      <c r="G23" s="221"/>
      <c r="I23" s="291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</row>
    <row r="24" spans="2:22" s="123" customFormat="1" ht="22.5" customHeight="1">
      <c r="B24" s="121"/>
      <c r="C24" s="127" t="s">
        <v>378</v>
      </c>
      <c r="D24" s="193" t="s">
        <v>386</v>
      </c>
      <c r="E24" s="438">
        <f>'FC-3_1_INF_ADIC_CPyG'!G81+'FC-9_TRANS_SUBV'!H63</f>
        <v>0</v>
      </c>
      <c r="F24" s="227">
        <f>E24/$E$33</f>
        <v>0</v>
      </c>
      <c r="G24" s="122"/>
      <c r="I24" s="291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</row>
    <row r="25" spans="2:22" s="123" customFormat="1" ht="22.5" customHeight="1">
      <c r="B25" s="121"/>
      <c r="C25" s="127" t="s">
        <v>379</v>
      </c>
      <c r="D25" s="193" t="s">
        <v>388</v>
      </c>
      <c r="E25" s="438">
        <f>'FC-3_1_INF_ADIC_CPyG'!G78+'FC-3_1_INF_ADIC_CPyG'!G79+'FC-3_1_INF_ADIC_CPyG'!G80+'FC-3_1_INF_ADIC_CPyG'!G83</f>
        <v>92957.72</v>
      </c>
      <c r="F25" s="228">
        <f>E25/$E$33</f>
        <v>0.263039003475157</v>
      </c>
      <c r="G25" s="122"/>
      <c r="I25" s="291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4"/>
    </row>
    <row r="26" spans="2:22" s="123" customFormat="1" ht="22.5" customHeight="1">
      <c r="B26" s="121"/>
      <c r="C26" s="209" t="s">
        <v>380</v>
      </c>
      <c r="D26" s="194" t="s">
        <v>387</v>
      </c>
      <c r="E26" s="439">
        <f>'FC-3_1_INF_ADIC_CPyG'!G82</f>
        <v>124582.617</v>
      </c>
      <c r="F26" s="229">
        <f>E26/$E$33</f>
        <v>0.3525267984843772</v>
      </c>
      <c r="G26" s="122"/>
      <c r="I26" s="291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</row>
    <row r="27" spans="2:22" s="123" customFormat="1" ht="9" customHeight="1">
      <c r="B27" s="121"/>
      <c r="C27" s="21"/>
      <c r="D27" s="89"/>
      <c r="E27" s="85"/>
      <c r="F27" s="230"/>
      <c r="G27" s="122"/>
      <c r="I27" s="291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4"/>
    </row>
    <row r="28" spans="2:22" s="222" customFormat="1" ht="22.5" customHeight="1">
      <c r="B28" s="220"/>
      <c r="C28" s="1389" t="s">
        <v>389</v>
      </c>
      <c r="D28" s="1390"/>
      <c r="E28" s="1161">
        <f>SUM(E29:E31)</f>
        <v>135858.66</v>
      </c>
      <c r="F28" s="231">
        <f>E28/$E$33</f>
        <v>0.3844341980404659</v>
      </c>
      <c r="G28" s="221"/>
      <c r="I28" s="291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2:22" s="123" customFormat="1" ht="22.5" customHeight="1">
      <c r="B29" s="121"/>
      <c r="C29" s="127" t="s">
        <v>378</v>
      </c>
      <c r="D29" s="1236" t="s">
        <v>866</v>
      </c>
      <c r="E29" s="1181">
        <v>135858.66</v>
      </c>
      <c r="F29" s="227">
        <f>E29/$E$33</f>
        <v>0.3844341980404659</v>
      </c>
      <c r="G29" s="122"/>
      <c r="I29" s="1180" t="s">
        <v>799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4"/>
    </row>
    <row r="30" spans="2:22" s="123" customFormat="1" ht="22.5" customHeight="1">
      <c r="B30" s="121"/>
      <c r="C30" s="127" t="s">
        <v>379</v>
      </c>
      <c r="D30" s="1182"/>
      <c r="E30" s="347"/>
      <c r="F30" s="228">
        <f>E30/$E$33</f>
        <v>0</v>
      </c>
      <c r="G30" s="122"/>
      <c r="I30" s="1180" t="s">
        <v>799</v>
      </c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4"/>
    </row>
    <row r="31" spans="2:22" s="123" customFormat="1" ht="22.5" customHeight="1">
      <c r="B31" s="121"/>
      <c r="C31" s="209" t="s">
        <v>380</v>
      </c>
      <c r="D31" s="1144"/>
      <c r="E31" s="350"/>
      <c r="F31" s="229">
        <f>E31/$E$33</f>
        <v>0</v>
      </c>
      <c r="G31" s="122"/>
      <c r="I31" s="1180" t="s">
        <v>799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4"/>
    </row>
    <row r="32" spans="2:22" s="123" customFormat="1" ht="22.5" customHeight="1">
      <c r="B32" s="121"/>
      <c r="C32" s="89"/>
      <c r="D32" s="143"/>
      <c r="E32" s="145"/>
      <c r="F32" s="224"/>
      <c r="G32" s="122"/>
      <c r="I32" s="291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2:22" s="123" customFormat="1" ht="22.5" customHeight="1" thickBot="1">
      <c r="B33" s="121"/>
      <c r="C33" s="1391" t="s">
        <v>390</v>
      </c>
      <c r="D33" s="1392"/>
      <c r="E33" s="1162">
        <f>E28+E23+E21+E16</f>
        <v>353398.997</v>
      </c>
      <c r="F33" s="225">
        <f>E33/E33</f>
        <v>1</v>
      </c>
      <c r="G33" s="122"/>
      <c r="I33" s="291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4"/>
    </row>
    <row r="34" spans="2:22" ht="22.5" customHeight="1">
      <c r="B34" s="72"/>
      <c r="C34" s="89"/>
      <c r="D34" s="143"/>
      <c r="E34" s="145"/>
      <c r="F34" s="146"/>
      <c r="G34" s="61"/>
      <c r="I34" s="291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4"/>
    </row>
    <row r="35" spans="2:22" ht="22.5" customHeight="1">
      <c r="B35" s="72"/>
      <c r="C35" s="89"/>
      <c r="D35" s="143"/>
      <c r="E35" s="145"/>
      <c r="F35" s="146"/>
      <c r="G35" s="61"/>
      <c r="I35" s="291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4"/>
    </row>
    <row r="36" spans="2:22" ht="22.5" customHeight="1">
      <c r="B36" s="72"/>
      <c r="C36" s="89"/>
      <c r="D36" s="143"/>
      <c r="E36" s="145"/>
      <c r="F36" s="146"/>
      <c r="G36" s="61"/>
      <c r="I36" s="291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</row>
    <row r="37" spans="2:22" ht="22.5" customHeight="1">
      <c r="B37" s="72"/>
      <c r="C37" s="89"/>
      <c r="D37" s="143"/>
      <c r="E37" s="145"/>
      <c r="F37" s="146"/>
      <c r="G37" s="61"/>
      <c r="I37" s="291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4"/>
    </row>
    <row r="38" spans="2:22" ht="22.5" customHeight="1">
      <c r="B38" s="72"/>
      <c r="C38" s="89"/>
      <c r="D38" s="143"/>
      <c r="E38" s="145"/>
      <c r="F38" s="146"/>
      <c r="G38" s="61"/>
      <c r="I38" s="291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4"/>
    </row>
    <row r="39" spans="2:22" ht="22.5" customHeight="1">
      <c r="B39" s="72"/>
      <c r="C39" s="143"/>
      <c r="D39" s="143"/>
      <c r="E39" s="144"/>
      <c r="F39" s="51"/>
      <c r="G39" s="61"/>
      <c r="I39" s="291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4"/>
    </row>
    <row r="40" spans="2:22" ht="22.5" customHeight="1" thickBot="1">
      <c r="B40" s="76"/>
      <c r="C40" s="1285"/>
      <c r="D40" s="1285"/>
      <c r="E40" s="45"/>
      <c r="F40" s="77"/>
      <c r="G40" s="78"/>
      <c r="I40" s="285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3:8" ht="22.5" customHeight="1">
      <c r="C41" s="59"/>
      <c r="D41" s="59"/>
      <c r="E41" s="60"/>
      <c r="F41" s="60"/>
      <c r="H41" s="52" t="s">
        <v>660</v>
      </c>
    </row>
    <row r="42" spans="3:6" ht="12.75">
      <c r="C42" s="79" t="s">
        <v>68</v>
      </c>
      <c r="D42" s="59"/>
      <c r="E42" s="60"/>
      <c r="F42" s="50" t="s">
        <v>63</v>
      </c>
    </row>
    <row r="43" spans="3:6" ht="12.75">
      <c r="C43" s="80" t="s">
        <v>69</v>
      </c>
      <c r="D43" s="59"/>
      <c r="E43" s="60"/>
      <c r="F43" s="60"/>
    </row>
    <row r="44" spans="3:6" ht="12.75">
      <c r="C44" s="80" t="s">
        <v>70</v>
      </c>
      <c r="D44" s="59"/>
      <c r="E44" s="60"/>
      <c r="F44" s="60"/>
    </row>
    <row r="45" spans="3:6" ht="12.75">
      <c r="C45" s="80" t="s">
        <v>71</v>
      </c>
      <c r="D45" s="59"/>
      <c r="E45" s="60"/>
      <c r="F45" s="60"/>
    </row>
    <row r="46" spans="3:6" ht="12.75">
      <c r="C46" s="80" t="s">
        <v>72</v>
      </c>
      <c r="D46" s="59"/>
      <c r="E46" s="60"/>
      <c r="F46" s="60"/>
    </row>
    <row r="47" spans="3:6" ht="22.5" customHeight="1">
      <c r="C47" s="59"/>
      <c r="D47" s="59"/>
      <c r="E47" s="60"/>
      <c r="F47" s="60"/>
    </row>
    <row r="48" spans="3:6" ht="22.5" customHeight="1">
      <c r="C48" s="59"/>
      <c r="D48" s="59"/>
      <c r="E48" s="60"/>
      <c r="F48" s="60"/>
    </row>
    <row r="49" spans="3:6" ht="22.5" customHeight="1">
      <c r="C49" s="59"/>
      <c r="D49" s="59"/>
      <c r="E49" s="60"/>
      <c r="F49" s="60"/>
    </row>
    <row r="50" spans="3:6" ht="22.5" customHeight="1">
      <c r="C50" s="59"/>
      <c r="D50" s="59"/>
      <c r="E50" s="60"/>
      <c r="F50" s="60"/>
    </row>
    <row r="51" spans="5:6" ht="22.5" customHeight="1">
      <c r="E51" s="60"/>
      <c r="F51" s="60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6"/>
  <sheetViews>
    <sheetView zoomScalePageLayoutView="0" workbookViewId="0" topLeftCell="A13">
      <selection activeCell="C29" sqref="C29:D29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6.77734375" style="53" customWidth="1"/>
    <col min="6" max="6" width="3.21484375" style="52" customWidth="1"/>
    <col min="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6" ht="9" customHeight="1">
      <c r="B5" s="54"/>
      <c r="C5" s="55"/>
      <c r="D5" s="55"/>
      <c r="E5" s="56"/>
      <c r="F5" s="57"/>
    </row>
    <row r="6" spans="2:6" ht="30" customHeight="1">
      <c r="B6" s="58"/>
      <c r="C6" s="49" t="s">
        <v>0</v>
      </c>
      <c r="D6" s="59"/>
      <c r="E6" s="1250">
        <f>ejercicio</f>
        <v>2020</v>
      </c>
      <c r="F6" s="61"/>
    </row>
    <row r="7" spans="2:6" ht="30" customHeight="1">
      <c r="B7" s="58"/>
      <c r="C7" s="49" t="s">
        <v>1</v>
      </c>
      <c r="D7" s="59"/>
      <c r="E7" s="1250"/>
      <c r="F7" s="61"/>
    </row>
    <row r="8" spans="2:6" ht="30" customHeight="1">
      <c r="B8" s="58"/>
      <c r="C8" s="62"/>
      <c r="D8" s="59"/>
      <c r="E8" s="63"/>
      <c r="F8" s="61"/>
    </row>
    <row r="9" spans="2:6" s="123" customFormat="1" ht="30" customHeight="1">
      <c r="B9" s="121"/>
      <c r="C9" s="44" t="s">
        <v>2</v>
      </c>
      <c r="D9" s="1284" t="str">
        <f>Entidad</f>
        <v>AGENCIA INSULAR DE LA ENERGIA DE TENERIFE FUNDACIÓN CANARIA</v>
      </c>
      <c r="E9" s="1284"/>
      <c r="F9" s="122"/>
    </row>
    <row r="10" spans="2:6" ht="6.75" customHeight="1">
      <c r="B10" s="58"/>
      <c r="C10" s="59"/>
      <c r="D10" s="59"/>
      <c r="E10" s="60"/>
      <c r="F10" s="61"/>
    </row>
    <row r="11" spans="2:6" s="70" customFormat="1" ht="30" customHeight="1">
      <c r="B11" s="66"/>
      <c r="C11" s="67" t="s">
        <v>391</v>
      </c>
      <c r="D11" s="67"/>
      <c r="E11" s="68"/>
      <c r="F11" s="69"/>
    </row>
    <row r="12" spans="2:6" s="70" customFormat="1" ht="30" customHeight="1">
      <c r="B12" s="66"/>
      <c r="C12" s="1308"/>
      <c r="D12" s="1308"/>
      <c r="E12" s="51"/>
      <c r="F12" s="69"/>
    </row>
    <row r="13" spans="2:6" ht="9" customHeight="1">
      <c r="B13" s="72"/>
      <c r="C13" s="89"/>
      <c r="D13" s="89"/>
      <c r="E13" s="51"/>
      <c r="F13" s="61"/>
    </row>
    <row r="14" spans="2:6" s="180" customFormat="1" ht="24" customHeight="1">
      <c r="B14" s="177"/>
      <c r="C14" s="1295" t="s">
        <v>406</v>
      </c>
      <c r="D14" s="1297"/>
      <c r="E14" s="196" t="s">
        <v>258</v>
      </c>
      <c r="F14" s="179"/>
    </row>
    <row r="15" spans="2:6" ht="9" customHeight="1">
      <c r="B15" s="72"/>
      <c r="C15" s="48"/>
      <c r="D15" s="89"/>
      <c r="E15" s="51"/>
      <c r="F15" s="61"/>
    </row>
    <row r="16" spans="2:6" s="123" customFormat="1" ht="22.5" customHeight="1">
      <c r="B16" s="121"/>
      <c r="C16" s="219" t="s">
        <v>119</v>
      </c>
      <c r="D16" s="158" t="s">
        <v>392</v>
      </c>
      <c r="E16" s="107">
        <f>'_FC-90_DETALLE'!H16</f>
        <v>0</v>
      </c>
      <c r="F16" s="122"/>
    </row>
    <row r="17" spans="2:6" s="123" customFormat="1" ht="22.5" customHeight="1">
      <c r="B17" s="121"/>
      <c r="C17" s="127" t="s">
        <v>122</v>
      </c>
      <c r="D17" s="193" t="s">
        <v>393</v>
      </c>
      <c r="E17" s="128">
        <f>'_FC-90_DETALLE'!H17</f>
        <v>0</v>
      </c>
      <c r="F17" s="122"/>
    </row>
    <row r="18" spans="2:6" s="123" customFormat="1" ht="22.5" customHeight="1">
      <c r="B18" s="121"/>
      <c r="C18" s="127" t="s">
        <v>124</v>
      </c>
      <c r="D18" s="193" t="s">
        <v>394</v>
      </c>
      <c r="E18" s="128">
        <f>'_FC-90_DETALLE'!H18</f>
        <v>135858.66</v>
      </c>
      <c r="F18" s="122"/>
    </row>
    <row r="19" spans="2:6" s="123" customFormat="1" ht="22.5" customHeight="1">
      <c r="B19" s="121"/>
      <c r="C19" s="127" t="s">
        <v>126</v>
      </c>
      <c r="D19" s="193" t="s">
        <v>395</v>
      </c>
      <c r="E19" s="128">
        <f>'_FC-90_DETALLE'!H30</f>
        <v>217540.34</v>
      </c>
      <c r="F19" s="122"/>
    </row>
    <row r="20" spans="2:6" s="123" customFormat="1" ht="22.5" customHeight="1">
      <c r="B20" s="121"/>
      <c r="C20" s="209" t="s">
        <v>127</v>
      </c>
      <c r="D20" s="194" t="s">
        <v>396</v>
      </c>
      <c r="E20" s="108">
        <f>'_FC-90_DETALLE'!H35</f>
        <v>0</v>
      </c>
      <c r="F20" s="122"/>
    </row>
    <row r="21" spans="2:6" s="123" customFormat="1" ht="22.5" customHeight="1">
      <c r="B21" s="121"/>
      <c r="C21" s="1389" t="s">
        <v>397</v>
      </c>
      <c r="D21" s="1390"/>
      <c r="E21" s="223">
        <f>SUM(E16:E20)</f>
        <v>353399</v>
      </c>
      <c r="F21" s="122"/>
    </row>
    <row r="22" spans="2:6" s="123" customFormat="1" ht="9" customHeight="1">
      <c r="B22" s="121"/>
      <c r="C22" s="21"/>
      <c r="D22" s="89"/>
      <c r="E22" s="85"/>
      <c r="F22" s="122"/>
    </row>
    <row r="23" spans="2:6" s="123" customFormat="1" ht="22.5" customHeight="1">
      <c r="B23" s="121"/>
      <c r="C23" s="219" t="s">
        <v>129</v>
      </c>
      <c r="D23" s="158" t="s">
        <v>398</v>
      </c>
      <c r="E23" s="107">
        <f>'_FC-90_DETALLE'!H45</f>
        <v>0</v>
      </c>
      <c r="F23" s="122"/>
    </row>
    <row r="24" spans="2:6" s="123" customFormat="1" ht="22.5" customHeight="1">
      <c r="B24" s="121"/>
      <c r="C24" s="127" t="s">
        <v>131</v>
      </c>
      <c r="D24" s="193" t="s">
        <v>399</v>
      </c>
      <c r="E24" s="128">
        <f>'_FC-90_DETALLE'!H49</f>
        <v>0</v>
      </c>
      <c r="F24" s="122"/>
    </row>
    <row r="25" spans="2:6" s="123" customFormat="1" ht="22.5" customHeight="1">
      <c r="B25" s="121"/>
      <c r="C25" s="1389" t="s">
        <v>400</v>
      </c>
      <c r="D25" s="1390"/>
      <c r="E25" s="223">
        <f>SUM(E23:E24)</f>
        <v>0</v>
      </c>
      <c r="F25" s="122"/>
    </row>
    <row r="26" spans="2:6" s="123" customFormat="1" ht="9" customHeight="1">
      <c r="B26" s="121"/>
      <c r="C26" s="21"/>
      <c r="D26" s="89"/>
      <c r="E26" s="85"/>
      <c r="F26" s="122"/>
    </row>
    <row r="27" spans="2:6" s="123" customFormat="1" ht="22.5" customHeight="1">
      <c r="B27" s="121"/>
      <c r="C27" s="219" t="s">
        <v>145</v>
      </c>
      <c r="D27" s="158" t="s">
        <v>401</v>
      </c>
      <c r="E27" s="107">
        <f>'_FC-90_DETALLE'!H56</f>
        <v>0</v>
      </c>
      <c r="F27" s="122"/>
    </row>
    <row r="28" spans="2:6" s="123" customFormat="1" ht="22.5" customHeight="1">
      <c r="B28" s="121"/>
      <c r="C28" s="127" t="s">
        <v>146</v>
      </c>
      <c r="D28" s="193" t="s">
        <v>402</v>
      </c>
      <c r="E28" s="128">
        <f>'_FC-90_DETALLE'!H63</f>
        <v>0</v>
      </c>
      <c r="F28" s="122"/>
    </row>
    <row r="29" spans="2:6" s="123" customFormat="1" ht="22.5" customHeight="1">
      <c r="B29" s="121"/>
      <c r="C29" s="1389" t="s">
        <v>403</v>
      </c>
      <c r="D29" s="1390"/>
      <c r="E29" s="223">
        <f>SUM(E27:E28)</f>
        <v>0</v>
      </c>
      <c r="F29" s="122"/>
    </row>
    <row r="30" spans="2:6" s="123" customFormat="1" ht="22.5" customHeight="1">
      <c r="B30" s="121"/>
      <c r="C30" s="89"/>
      <c r="D30" s="143"/>
      <c r="E30" s="145"/>
      <c r="F30" s="122"/>
    </row>
    <row r="31" spans="2:6" s="233" customFormat="1" ht="22.5" customHeight="1" thickBot="1">
      <c r="B31" s="66"/>
      <c r="C31" s="1393" t="s">
        <v>404</v>
      </c>
      <c r="D31" s="1394"/>
      <c r="E31" s="232">
        <f>E21+E25+E29</f>
        <v>353399</v>
      </c>
      <c r="F31" s="69"/>
    </row>
    <row r="32" spans="2:6" s="123" customFormat="1" ht="9" customHeight="1">
      <c r="B32" s="121"/>
      <c r="C32" s="21"/>
      <c r="D32" s="89"/>
      <c r="E32" s="85"/>
      <c r="F32" s="122"/>
    </row>
    <row r="33" spans="2:6" s="123" customFormat="1" ht="22.5" customHeight="1">
      <c r="B33" s="121"/>
      <c r="C33" s="1389" t="s">
        <v>405</v>
      </c>
      <c r="D33" s="1390"/>
      <c r="E33" s="223">
        <f>'_FC-90_DETALLE'!H76</f>
        <v>86159.29</v>
      </c>
      <c r="F33" s="122"/>
    </row>
    <row r="34" spans="2:6" s="123" customFormat="1" ht="9" customHeight="1">
      <c r="B34" s="121"/>
      <c r="C34" s="21"/>
      <c r="D34" s="1097"/>
      <c r="E34" s="85"/>
      <c r="F34" s="122"/>
    </row>
    <row r="35" spans="2:6" s="123" customFormat="1" ht="22.5" customHeight="1" thickBot="1">
      <c r="B35" s="121"/>
      <c r="C35" s="1393" t="s">
        <v>404</v>
      </c>
      <c r="D35" s="1394"/>
      <c r="E35" s="232">
        <f>E31+E33</f>
        <v>439558.29</v>
      </c>
      <c r="F35" s="122"/>
    </row>
    <row r="36" spans="2:6" s="123" customFormat="1" ht="9" customHeight="1">
      <c r="B36" s="121"/>
      <c r="C36" s="21"/>
      <c r="D36" s="1097"/>
      <c r="E36" s="85"/>
      <c r="F36" s="122"/>
    </row>
    <row r="37" spans="2:6" s="123" customFormat="1" ht="22.5" customHeight="1">
      <c r="B37" s="121"/>
      <c r="C37" s="234"/>
      <c r="D37" s="234"/>
      <c r="E37" s="235"/>
      <c r="F37" s="122"/>
    </row>
    <row r="38" spans="2:6" s="180" customFormat="1" ht="24" customHeight="1">
      <c r="B38" s="177"/>
      <c r="C38" s="1295" t="s">
        <v>407</v>
      </c>
      <c r="D38" s="1297"/>
      <c r="E38" s="196" t="s">
        <v>258</v>
      </c>
      <c r="F38" s="179"/>
    </row>
    <row r="39" spans="2:6" ht="9" customHeight="1">
      <c r="B39" s="72"/>
      <c r="C39" s="48"/>
      <c r="D39" s="89"/>
      <c r="E39" s="51"/>
      <c r="F39" s="61"/>
    </row>
    <row r="40" spans="2:6" s="123" customFormat="1" ht="22.5" customHeight="1">
      <c r="B40" s="121"/>
      <c r="C40" s="219" t="s">
        <v>119</v>
      </c>
      <c r="D40" s="158" t="s">
        <v>408</v>
      </c>
      <c r="E40" s="107">
        <f>'_FC-90_DETALLE'!H91</f>
        <v>222831.28</v>
      </c>
      <c r="F40" s="122"/>
    </row>
    <row r="41" spans="2:6" s="123" customFormat="1" ht="22.5" customHeight="1">
      <c r="B41" s="121"/>
      <c r="C41" s="127" t="s">
        <v>122</v>
      </c>
      <c r="D41" s="193" t="s">
        <v>409</v>
      </c>
      <c r="E41" s="128">
        <f>'_FC-90_DETALLE'!H96</f>
        <v>104541.46</v>
      </c>
      <c r="F41" s="122"/>
    </row>
    <row r="42" spans="2:6" s="123" customFormat="1" ht="22.5" customHeight="1">
      <c r="B42" s="121"/>
      <c r="C42" s="127" t="s">
        <v>124</v>
      </c>
      <c r="D42" s="193" t="s">
        <v>174</v>
      </c>
      <c r="E42" s="128">
        <f>'_FC-90_DETALLE'!H103</f>
        <v>0</v>
      </c>
      <c r="F42" s="122"/>
    </row>
    <row r="43" spans="2:6" s="123" customFormat="1" ht="22.5" customHeight="1">
      <c r="B43" s="121"/>
      <c r="C43" s="127" t="s">
        <v>126</v>
      </c>
      <c r="D43" s="193" t="s">
        <v>410</v>
      </c>
      <c r="E43" s="128">
        <f>'_FC-90_DETALLE'!H109</f>
        <v>0</v>
      </c>
      <c r="F43" s="122"/>
    </row>
    <row r="44" spans="2:6" s="123" customFormat="1" ht="22.5" customHeight="1">
      <c r="B44" s="121"/>
      <c r="C44" s="1389" t="s">
        <v>411</v>
      </c>
      <c r="D44" s="1390"/>
      <c r="E44" s="223">
        <f>SUM(E40:E43)</f>
        <v>327372.74</v>
      </c>
      <c r="F44" s="122"/>
    </row>
    <row r="45" spans="2:6" s="123" customFormat="1" ht="9" customHeight="1">
      <c r="B45" s="121"/>
      <c r="C45" s="21"/>
      <c r="D45" s="89"/>
      <c r="E45" s="85"/>
      <c r="F45" s="122"/>
    </row>
    <row r="46" spans="2:6" s="123" customFormat="1" ht="22.5" customHeight="1">
      <c r="B46" s="121"/>
      <c r="C46" s="219" t="s">
        <v>129</v>
      </c>
      <c r="D46" s="158" t="s">
        <v>412</v>
      </c>
      <c r="E46" s="107">
        <f>'_FC-90_DETALLE'!H115</f>
        <v>0</v>
      </c>
      <c r="F46" s="122"/>
    </row>
    <row r="47" spans="2:6" s="123" customFormat="1" ht="22.5" customHeight="1">
      <c r="B47" s="121"/>
      <c r="C47" s="127" t="s">
        <v>131</v>
      </c>
      <c r="D47" s="193" t="s">
        <v>399</v>
      </c>
      <c r="E47" s="128">
        <f>'_FC-90_DETALLE'!H120</f>
        <v>0</v>
      </c>
      <c r="F47" s="122"/>
    </row>
    <row r="48" spans="2:6" s="123" customFormat="1" ht="22.5" customHeight="1">
      <c r="B48" s="121"/>
      <c r="C48" s="1389" t="s">
        <v>413</v>
      </c>
      <c r="D48" s="1390"/>
      <c r="E48" s="223">
        <f>SUM(E46:E47)</f>
        <v>0</v>
      </c>
      <c r="F48" s="122"/>
    </row>
    <row r="49" spans="2:6" s="123" customFormat="1" ht="9" customHeight="1">
      <c r="B49" s="121"/>
      <c r="C49" s="21"/>
      <c r="D49" s="89"/>
      <c r="E49" s="85"/>
      <c r="F49" s="122"/>
    </row>
    <row r="50" spans="2:6" s="123" customFormat="1" ht="22.5" customHeight="1">
      <c r="B50" s="121"/>
      <c r="C50" s="219" t="s">
        <v>145</v>
      </c>
      <c r="D50" s="158" t="s">
        <v>401</v>
      </c>
      <c r="E50" s="107">
        <f>'_FC-90_DETALLE'!H126</f>
        <v>0</v>
      </c>
      <c r="F50" s="122"/>
    </row>
    <row r="51" spans="2:6" s="123" customFormat="1" ht="22.5" customHeight="1">
      <c r="B51" s="121"/>
      <c r="C51" s="127" t="s">
        <v>146</v>
      </c>
      <c r="D51" s="193" t="s">
        <v>402</v>
      </c>
      <c r="E51" s="128">
        <f>'_FC-90_DETALLE'!H133</f>
        <v>0</v>
      </c>
      <c r="F51" s="122"/>
    </row>
    <row r="52" spans="2:6" s="123" customFormat="1" ht="22.5" customHeight="1">
      <c r="B52" s="121"/>
      <c r="C52" s="1389" t="s">
        <v>414</v>
      </c>
      <c r="D52" s="1390"/>
      <c r="E52" s="223">
        <f>SUM(E50:E51)</f>
        <v>0</v>
      </c>
      <c r="F52" s="122"/>
    </row>
    <row r="53" spans="2:6" s="123" customFormat="1" ht="22.5" customHeight="1">
      <c r="B53" s="121"/>
      <c r="C53" s="89"/>
      <c r="D53" s="143"/>
      <c r="E53" s="145"/>
      <c r="F53" s="122"/>
    </row>
    <row r="54" spans="2:6" s="233" customFormat="1" ht="22.5" customHeight="1" thickBot="1">
      <c r="B54" s="66"/>
      <c r="C54" s="1393" t="s">
        <v>415</v>
      </c>
      <c r="D54" s="1394"/>
      <c r="E54" s="232">
        <f>E44+E48+E52</f>
        <v>327372.74</v>
      </c>
      <c r="F54" s="69"/>
    </row>
    <row r="55" spans="2:6" s="123" customFormat="1" ht="9" customHeight="1">
      <c r="B55" s="121"/>
      <c r="C55" s="21"/>
      <c r="D55" s="89"/>
      <c r="E55" s="85"/>
      <c r="F55" s="122"/>
    </row>
    <row r="56" spans="2:6" s="123" customFormat="1" ht="22.5" customHeight="1">
      <c r="B56" s="121"/>
      <c r="C56" s="1389" t="s">
        <v>416</v>
      </c>
      <c r="D56" s="1390"/>
      <c r="E56" s="223">
        <f>+'_FC-90_DETALLE'!H149</f>
        <v>107570.48</v>
      </c>
      <c r="F56" s="122"/>
    </row>
    <row r="57" spans="2:6" s="123" customFormat="1" ht="9" customHeight="1">
      <c r="B57" s="121"/>
      <c r="C57" s="21"/>
      <c r="D57" s="1097"/>
      <c r="E57" s="85"/>
      <c r="F57" s="122"/>
    </row>
    <row r="58" spans="2:6" s="123" customFormat="1" ht="22.5" customHeight="1" thickBot="1">
      <c r="B58" s="121"/>
      <c r="C58" s="1393" t="s">
        <v>415</v>
      </c>
      <c r="D58" s="1394"/>
      <c r="E58" s="232">
        <f>+E54+E56</f>
        <v>434943.22</v>
      </c>
      <c r="F58" s="122"/>
    </row>
    <row r="59" spans="2:6" s="123" customFormat="1" ht="9" customHeight="1">
      <c r="B59" s="121"/>
      <c r="C59" s="21"/>
      <c r="D59" s="1098"/>
      <c r="E59" s="85"/>
      <c r="F59" s="122"/>
    </row>
    <row r="60" spans="2:6" s="123" customFormat="1" ht="22.5" customHeight="1" thickBot="1">
      <c r="B60" s="121"/>
      <c r="C60" s="1099" t="s">
        <v>745</v>
      </c>
      <c r="D60" s="1100"/>
      <c r="E60" s="1101">
        <f>+E35-E58</f>
        <v>4615.070000000007</v>
      </c>
      <c r="F60" s="122"/>
    </row>
    <row r="61" spans="2:6" s="123" customFormat="1" ht="9" customHeight="1" thickTop="1">
      <c r="B61" s="121"/>
      <c r="C61" s="21"/>
      <c r="D61" s="1098"/>
      <c r="E61" s="85"/>
      <c r="F61" s="122"/>
    </row>
    <row r="62" spans="2:6" s="123" customFormat="1" ht="22.5" customHeight="1" thickBot="1">
      <c r="B62" s="121"/>
      <c r="C62" s="1099" t="s">
        <v>746</v>
      </c>
      <c r="D62" s="1100"/>
      <c r="E62" s="1101">
        <f>+'_FC-90_DETALLE'!H162</f>
        <v>-4615.070000000007</v>
      </c>
      <c r="F62" s="122"/>
    </row>
    <row r="63" spans="2:6" s="123" customFormat="1" ht="9" customHeight="1" thickTop="1">
      <c r="B63" s="121"/>
      <c r="C63" s="21"/>
      <c r="D63" s="1098"/>
      <c r="E63" s="85"/>
      <c r="F63" s="122"/>
    </row>
    <row r="64" spans="2:6" s="123" customFormat="1" ht="22.5" customHeight="1" thickBot="1">
      <c r="B64" s="121"/>
      <c r="C64" s="1099" t="s">
        <v>747</v>
      </c>
      <c r="D64" s="1100"/>
      <c r="E64" s="1101">
        <f>+E60+E62</f>
        <v>0</v>
      </c>
      <c r="F64" s="122"/>
    </row>
    <row r="65" spans="2:8" ht="22.5" customHeight="1" thickBot="1" thickTop="1">
      <c r="B65" s="76"/>
      <c r="C65" s="1285"/>
      <c r="D65" s="1285"/>
      <c r="E65" s="77"/>
      <c r="F65" s="78"/>
      <c r="H65" s="123"/>
    </row>
    <row r="66" spans="3:7" ht="22.5" customHeight="1">
      <c r="C66" s="59"/>
      <c r="D66" s="59"/>
      <c r="E66" s="60"/>
      <c r="G66" s="52" t="s">
        <v>660</v>
      </c>
    </row>
    <row r="67" spans="3:5" ht="12.75">
      <c r="C67" s="79" t="s">
        <v>68</v>
      </c>
      <c r="D67" s="59"/>
      <c r="E67" s="50" t="s">
        <v>65</v>
      </c>
    </row>
    <row r="68" spans="3:5" ht="12.75">
      <c r="C68" s="80" t="s">
        <v>69</v>
      </c>
      <c r="D68" s="59"/>
      <c r="E68" s="60"/>
    </row>
    <row r="69" spans="3:5" ht="12.75">
      <c r="C69" s="80" t="s">
        <v>70</v>
      </c>
      <c r="D69" s="59"/>
      <c r="E69" s="60"/>
    </row>
    <row r="70" spans="3:5" ht="12.75">
      <c r="C70" s="80" t="s">
        <v>71</v>
      </c>
      <c r="D70" s="59"/>
      <c r="E70" s="60"/>
    </row>
    <row r="71" spans="3:5" ht="12.75">
      <c r="C71" s="80" t="s">
        <v>72</v>
      </c>
      <c r="D71" s="59"/>
      <c r="E71" s="60"/>
    </row>
    <row r="72" spans="3:5" ht="22.5" customHeight="1">
      <c r="C72" s="59"/>
      <c r="D72" s="59"/>
      <c r="E72" s="60"/>
    </row>
    <row r="73" spans="3:5" ht="22.5" customHeight="1">
      <c r="C73" s="59"/>
      <c r="D73" s="59"/>
      <c r="E73" s="60"/>
    </row>
    <row r="74" spans="3:5" ht="22.5" customHeight="1">
      <c r="C74" s="59"/>
      <c r="D74" s="59"/>
      <c r="E74" s="60"/>
    </row>
    <row r="75" spans="3:5" ht="22.5" customHeight="1">
      <c r="C75" s="59"/>
      <c r="D75" s="59"/>
      <c r="E75" s="60"/>
    </row>
    <row r="76" ht="22.5" customHeight="1">
      <c r="E76" s="60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7"/>
  <sheetViews>
    <sheetView zoomScalePageLayoutView="0" workbookViewId="0" topLeftCell="A1">
      <pane xSplit="4" ySplit="14" topLeftCell="E126" activePane="bottomRight" state="frozen"/>
      <selection pane="topLeft" activeCell="K214" sqref="K214"/>
      <selection pane="topRight" activeCell="K214" sqref="K214"/>
      <selection pane="bottomLeft" activeCell="K214" sqref="K214"/>
      <selection pane="bottomRight" activeCell="E203" sqref="E203"/>
    </sheetView>
  </sheetViews>
  <sheetFormatPr defaultColWidth="10.77734375" defaultRowHeight="22.5" customHeight="1"/>
  <cols>
    <col min="1" max="2" width="3.21484375" style="448" customWidth="1"/>
    <col min="3" max="3" width="13.21484375" style="448" customWidth="1"/>
    <col min="4" max="4" width="88.21484375" style="448" customWidth="1"/>
    <col min="5" max="7" width="21.77734375" style="858" customWidth="1"/>
    <col min="8" max="8" width="21.77734375" style="448" customWidth="1"/>
    <col min="9" max="9" width="3.21484375" style="448" customWidth="1"/>
    <col min="10" max="10" width="9.99609375" style="448" customWidth="1"/>
    <col min="11" max="11" width="61.99609375" style="448" customWidth="1"/>
    <col min="12" max="16384" width="10.77734375" style="448" customWidth="1"/>
  </cols>
  <sheetData>
    <row r="1" ht="33" customHeight="1"/>
    <row r="2" spans="4:7" ht="28.5" customHeight="1">
      <c r="D2" s="236" t="str">
        <f>_GENERAL!D2</f>
        <v>Área de Presidencia, Hacienda y Modernización</v>
      </c>
      <c r="E2" s="860"/>
      <c r="F2" s="860"/>
      <c r="G2" s="860"/>
    </row>
    <row r="3" spans="4:7" ht="28.5" customHeight="1">
      <c r="D3" s="236" t="str">
        <f>_GENERAL!D3</f>
        <v>Dirección Insular de Hacienda</v>
      </c>
      <c r="E3" s="860"/>
      <c r="F3" s="860"/>
      <c r="G3" s="860"/>
    </row>
    <row r="4" ht="18" customHeight="1" thickBot="1"/>
    <row r="5" spans="2:9" ht="12.75">
      <c r="B5" s="861"/>
      <c r="C5" s="451"/>
      <c r="D5" s="451"/>
      <c r="E5" s="862"/>
      <c r="F5" s="862"/>
      <c r="G5" s="862"/>
      <c r="H5" s="451"/>
      <c r="I5" s="863"/>
    </row>
    <row r="6" spans="2:9" ht="15.75">
      <c r="B6" s="864"/>
      <c r="C6" s="865" t="s">
        <v>0</v>
      </c>
      <c r="D6" s="456"/>
      <c r="E6" s="866"/>
      <c r="F6" s="866"/>
      <c r="G6" s="866"/>
      <c r="H6" s="1417">
        <f>ejercicio</f>
        <v>2020</v>
      </c>
      <c r="I6" s="867"/>
    </row>
    <row r="7" spans="2:9" ht="15.75">
      <c r="B7" s="864"/>
      <c r="C7" s="865" t="s">
        <v>1</v>
      </c>
      <c r="D7" s="456"/>
      <c r="E7" s="866"/>
      <c r="F7" s="866"/>
      <c r="G7" s="866"/>
      <c r="H7" s="1417"/>
      <c r="I7" s="867"/>
    </row>
    <row r="8" spans="2:9" ht="12.75">
      <c r="B8" s="864"/>
      <c r="C8" s="868"/>
      <c r="D8" s="456"/>
      <c r="E8" s="866"/>
      <c r="F8" s="866"/>
      <c r="G8" s="866"/>
      <c r="H8" s="844"/>
      <c r="I8" s="867"/>
    </row>
    <row r="9" spans="2:9" s="872" customFormat="1" ht="21.75" customHeight="1">
      <c r="B9" s="869"/>
      <c r="C9" s="870" t="s">
        <v>2</v>
      </c>
      <c r="D9" s="1418" t="str">
        <f>Entidad</f>
        <v>AGENCIA INSULAR DE LA ENERGIA DE TENERIFE FUNDACIÓN CANARIA</v>
      </c>
      <c r="E9" s="1418"/>
      <c r="F9" s="1418"/>
      <c r="G9" s="1418"/>
      <c r="H9" s="1418"/>
      <c r="I9" s="871"/>
    </row>
    <row r="10" spans="2:9" ht="12.75">
      <c r="B10" s="864"/>
      <c r="C10" s="456"/>
      <c r="D10" s="456"/>
      <c r="E10" s="866"/>
      <c r="F10" s="866"/>
      <c r="G10" s="866"/>
      <c r="H10" s="456"/>
      <c r="I10" s="867"/>
    </row>
    <row r="11" spans="2:9" s="876" customFormat="1" ht="27" customHeight="1">
      <c r="B11" s="873"/>
      <c r="C11" s="465" t="s">
        <v>391</v>
      </c>
      <c r="D11" s="465"/>
      <c r="E11" s="874"/>
      <c r="F11" s="874"/>
      <c r="G11" s="874"/>
      <c r="H11" s="465"/>
      <c r="I11" s="875"/>
    </row>
    <row r="12" spans="2:9" s="876" customFormat="1" ht="18">
      <c r="B12" s="873"/>
      <c r="C12" s="1419"/>
      <c r="D12" s="1419"/>
      <c r="E12" s="860"/>
      <c r="F12" s="860"/>
      <c r="G12" s="860"/>
      <c r="H12" s="467"/>
      <c r="I12" s="875"/>
    </row>
    <row r="13" spans="2:9" ht="18">
      <c r="B13" s="877"/>
      <c r="C13" s="878"/>
      <c r="D13" s="878"/>
      <c r="E13" s="860"/>
      <c r="F13" s="860"/>
      <c r="G13" s="860"/>
      <c r="H13" s="467"/>
      <c r="I13" s="867"/>
    </row>
    <row r="14" spans="2:11" s="882" customFormat="1" ht="23.25">
      <c r="B14" s="879"/>
      <c r="C14" s="1404" t="s">
        <v>406</v>
      </c>
      <c r="D14" s="1405"/>
      <c r="E14" s="880" t="s">
        <v>584</v>
      </c>
      <c r="F14" s="880" t="s">
        <v>585</v>
      </c>
      <c r="G14" s="880" t="s">
        <v>624</v>
      </c>
      <c r="H14" s="480" t="s">
        <v>622</v>
      </c>
      <c r="I14" s="881"/>
      <c r="K14" s="480" t="s">
        <v>625</v>
      </c>
    </row>
    <row r="15" spans="2:9" ht="18">
      <c r="B15" s="877"/>
      <c r="C15" s="883"/>
      <c r="D15" s="878"/>
      <c r="E15" s="860"/>
      <c r="F15" s="860"/>
      <c r="G15" s="860"/>
      <c r="H15" s="467"/>
      <c r="I15" s="867"/>
    </row>
    <row r="16" spans="2:11" s="890" customFormat="1" ht="30" customHeight="1">
      <c r="B16" s="884"/>
      <c r="C16" s="885" t="s">
        <v>119</v>
      </c>
      <c r="D16" s="886" t="s">
        <v>392</v>
      </c>
      <c r="E16" s="887">
        <v>0</v>
      </c>
      <c r="F16" s="887">
        <v>0</v>
      </c>
      <c r="G16" s="887">
        <v>0</v>
      </c>
      <c r="H16" s="888">
        <f>SUM(E16:G16)</f>
        <v>0</v>
      </c>
      <c r="I16" s="889"/>
      <c r="K16" s="1009"/>
    </row>
    <row r="17" spans="2:11" s="890" customFormat="1" ht="30" customHeight="1">
      <c r="B17" s="884"/>
      <c r="C17" s="885" t="s">
        <v>122</v>
      </c>
      <c r="D17" s="886" t="s">
        <v>393</v>
      </c>
      <c r="E17" s="887">
        <v>0</v>
      </c>
      <c r="F17" s="887">
        <v>0</v>
      </c>
      <c r="G17" s="887">
        <v>0</v>
      </c>
      <c r="H17" s="888">
        <f>SUM(E17:G17)</f>
        <v>0</v>
      </c>
      <c r="I17" s="889"/>
      <c r="K17" s="1009"/>
    </row>
    <row r="18" spans="2:11" s="890" customFormat="1" ht="18">
      <c r="B18" s="884"/>
      <c r="C18" s="885" t="s">
        <v>124</v>
      </c>
      <c r="D18" s="886" t="s">
        <v>394</v>
      </c>
      <c r="E18" s="887">
        <f>SUM(E19:E29)</f>
        <v>135858.66</v>
      </c>
      <c r="F18" s="887">
        <f>SUM(F19:F29)</f>
        <v>0</v>
      </c>
      <c r="G18" s="887">
        <f>SUM(G19:G29)</f>
        <v>0</v>
      </c>
      <c r="H18" s="887">
        <f>SUM(H19:H29)</f>
        <v>135858.66</v>
      </c>
      <c r="I18" s="889"/>
      <c r="K18" s="1009"/>
    </row>
    <row r="19" spans="2:11" s="897" customFormat="1" ht="18" hidden="1">
      <c r="B19" s="877"/>
      <c r="C19" s="891" t="s">
        <v>40</v>
      </c>
      <c r="D19" s="892" t="s">
        <v>718</v>
      </c>
      <c r="E19" s="1095">
        <f>'FC-3_CPyG'!G22</f>
        <v>0</v>
      </c>
      <c r="F19" s="894"/>
      <c r="G19" s="995"/>
      <c r="H19" s="895">
        <f aca="true" t="shared" si="0" ref="H19:H29">SUM(E19:G19)</f>
        <v>0</v>
      </c>
      <c r="I19" s="896"/>
      <c r="K19" s="1009"/>
    </row>
    <row r="20" spans="2:11" s="897" customFormat="1" ht="18" hidden="1">
      <c r="B20" s="877"/>
      <c r="C20" s="891" t="s">
        <v>40</v>
      </c>
      <c r="D20" s="892" t="s">
        <v>719</v>
      </c>
      <c r="E20" s="1095">
        <f>'FC-3_CPyG'!G17</f>
        <v>0</v>
      </c>
      <c r="F20" s="894"/>
      <c r="G20" s="995"/>
      <c r="H20" s="895">
        <f t="shared" si="0"/>
        <v>0</v>
      </c>
      <c r="I20" s="896"/>
      <c r="K20" s="1009"/>
    </row>
    <row r="21" spans="2:11" s="897" customFormat="1" ht="18" hidden="1">
      <c r="B21" s="877"/>
      <c r="C21" s="891" t="s">
        <v>41</v>
      </c>
      <c r="D21" s="892" t="s">
        <v>676</v>
      </c>
      <c r="E21" s="1095">
        <f>'FC-3_CPyG'!G18</f>
        <v>0</v>
      </c>
      <c r="F21" s="894"/>
      <c r="G21" s="995"/>
      <c r="H21" s="895">
        <f t="shared" si="0"/>
        <v>0</v>
      </c>
      <c r="I21" s="896"/>
      <c r="K21" s="1009"/>
    </row>
    <row r="22" spans="2:11" s="897" customFormat="1" ht="18" hidden="1">
      <c r="B22" s="877"/>
      <c r="C22" s="891" t="s">
        <v>42</v>
      </c>
      <c r="D22" s="892" t="s">
        <v>677</v>
      </c>
      <c r="E22" s="1095">
        <f>'FC-3_CPyG'!G19</f>
        <v>0</v>
      </c>
      <c r="F22" s="894"/>
      <c r="G22" s="995"/>
      <c r="H22" s="895">
        <f t="shared" si="0"/>
        <v>0</v>
      </c>
      <c r="I22" s="896"/>
      <c r="K22" s="1009"/>
    </row>
    <row r="23" spans="2:11" s="897" customFormat="1" ht="18" hidden="1">
      <c r="B23" s="877"/>
      <c r="C23" s="891" t="s">
        <v>43</v>
      </c>
      <c r="D23" s="892" t="s">
        <v>679</v>
      </c>
      <c r="E23" s="1095">
        <f>'FC-3_CPyG'!G21</f>
        <v>0</v>
      </c>
      <c r="F23" s="894"/>
      <c r="G23" s="995"/>
      <c r="H23" s="895">
        <f t="shared" si="0"/>
        <v>0</v>
      </c>
      <c r="I23" s="896"/>
      <c r="K23" s="1009"/>
    </row>
    <row r="24" spans="2:11" s="897" customFormat="1" ht="18" hidden="1">
      <c r="B24" s="877"/>
      <c r="C24" s="891" t="s">
        <v>44</v>
      </c>
      <c r="D24" s="892" t="s">
        <v>586</v>
      </c>
      <c r="E24" s="893">
        <f>'FC-3_1_INF_ADIC_CPyG'!G74</f>
        <v>0</v>
      </c>
      <c r="F24" s="894"/>
      <c r="G24" s="995"/>
      <c r="H24" s="895">
        <f t="shared" si="0"/>
        <v>0</v>
      </c>
      <c r="I24" s="896"/>
      <c r="K24" s="1009"/>
    </row>
    <row r="25" spans="2:11" s="897" customFormat="1" ht="18" hidden="1">
      <c r="B25" s="877"/>
      <c r="C25" s="891" t="s">
        <v>44</v>
      </c>
      <c r="D25" s="892" t="s">
        <v>587</v>
      </c>
      <c r="E25" s="893">
        <f>'FC-3_1_INF_ADIC_CPyG'!G76</f>
        <v>135858.66</v>
      </c>
      <c r="F25" s="894"/>
      <c r="G25" s="995"/>
      <c r="H25" s="895">
        <f t="shared" si="0"/>
        <v>135858.66</v>
      </c>
      <c r="I25" s="896"/>
      <c r="K25" s="1009"/>
    </row>
    <row r="26" spans="2:11" s="897" customFormat="1" ht="18" hidden="1">
      <c r="B26" s="877"/>
      <c r="C26" s="1163" t="s">
        <v>44</v>
      </c>
      <c r="D26" s="1164" t="s">
        <v>806</v>
      </c>
      <c r="E26" s="893">
        <f>'FC-3_1_INF_ADIC_CPyG'!G48</f>
        <v>0</v>
      </c>
      <c r="F26" s="894"/>
      <c r="G26" s="995"/>
      <c r="H26" s="895">
        <f t="shared" si="0"/>
        <v>0</v>
      </c>
      <c r="I26" s="896"/>
      <c r="K26" s="1009"/>
    </row>
    <row r="27" spans="2:12" s="897" customFormat="1" ht="18" hidden="1">
      <c r="B27" s="877"/>
      <c r="C27" s="891"/>
      <c r="D27" s="892" t="s">
        <v>588</v>
      </c>
      <c r="E27" s="894"/>
      <c r="F27" s="894"/>
      <c r="G27" s="995"/>
      <c r="H27" s="895">
        <f t="shared" si="0"/>
        <v>0</v>
      </c>
      <c r="I27" s="896"/>
      <c r="K27" s="1009"/>
      <c r="L27" s="898" t="s">
        <v>668</v>
      </c>
    </row>
    <row r="28" spans="2:12" s="897" customFormat="1" ht="18" hidden="1">
      <c r="B28" s="877"/>
      <c r="C28" s="1004"/>
      <c r="D28" s="1013"/>
      <c r="E28" s="894"/>
      <c r="F28" s="894"/>
      <c r="G28" s="995"/>
      <c r="H28" s="895">
        <f t="shared" si="0"/>
        <v>0</v>
      </c>
      <c r="I28" s="896"/>
      <c r="K28" s="1009"/>
      <c r="L28" s="898"/>
    </row>
    <row r="29" spans="2:12" s="897" customFormat="1" ht="18" hidden="1">
      <c r="B29" s="877"/>
      <c r="C29" s="1004"/>
      <c r="D29" s="1013"/>
      <c r="E29" s="894"/>
      <c r="F29" s="894"/>
      <c r="G29" s="995"/>
      <c r="H29" s="895">
        <f t="shared" si="0"/>
        <v>0</v>
      </c>
      <c r="I29" s="896"/>
      <c r="K29" s="1009"/>
      <c r="L29" s="898"/>
    </row>
    <row r="30" spans="2:11" s="890" customFormat="1" ht="18">
      <c r="B30" s="884"/>
      <c r="C30" s="885" t="s">
        <v>126</v>
      </c>
      <c r="D30" s="886" t="s">
        <v>395</v>
      </c>
      <c r="E30" s="887">
        <f>SUM(E31:E34)</f>
        <v>217540.34</v>
      </c>
      <c r="F30" s="887">
        <f>SUM(F31:F34)</f>
        <v>0</v>
      </c>
      <c r="G30" s="887">
        <f>SUM(G31:G34)</f>
        <v>0</v>
      </c>
      <c r="H30" s="887">
        <f>SUM(H31:H34)</f>
        <v>217540.34</v>
      </c>
      <c r="I30" s="889"/>
      <c r="K30" s="1009"/>
    </row>
    <row r="31" spans="2:11" s="897" customFormat="1" ht="18" customHeight="1" hidden="1">
      <c r="B31" s="877"/>
      <c r="C31" s="891" t="s">
        <v>40</v>
      </c>
      <c r="D31" s="892" t="s">
        <v>720</v>
      </c>
      <c r="E31" s="893">
        <f>'FC-3_CPyG'!G20</f>
        <v>217540.34</v>
      </c>
      <c r="F31" s="894"/>
      <c r="G31" s="995"/>
      <c r="H31" s="895">
        <f>SUM(E31:G31)</f>
        <v>217540.34</v>
      </c>
      <c r="I31" s="896"/>
      <c r="K31" s="1009"/>
    </row>
    <row r="32" spans="2:12" s="897" customFormat="1" ht="18" customHeight="1" hidden="1">
      <c r="B32" s="877"/>
      <c r="C32" s="891"/>
      <c r="D32" s="892"/>
      <c r="E32" s="894"/>
      <c r="F32" s="894"/>
      <c r="G32" s="995"/>
      <c r="H32" s="895">
        <f>SUM(E32:G32)</f>
        <v>0</v>
      </c>
      <c r="I32" s="896"/>
      <c r="K32" s="1009"/>
      <c r="L32" s="898"/>
    </row>
    <row r="33" spans="2:12" s="897" customFormat="1" ht="18" customHeight="1" hidden="1">
      <c r="B33" s="877"/>
      <c r="C33" s="1004"/>
      <c r="D33" s="1013"/>
      <c r="E33" s="894"/>
      <c r="F33" s="894"/>
      <c r="G33" s="995"/>
      <c r="H33" s="895">
        <f>SUM(E33:G33)</f>
        <v>0</v>
      </c>
      <c r="I33" s="896"/>
      <c r="K33" s="1009"/>
      <c r="L33" s="898"/>
    </row>
    <row r="34" spans="2:11" s="897" customFormat="1" ht="18" customHeight="1" hidden="1">
      <c r="B34" s="877"/>
      <c r="C34" s="1006"/>
      <c r="D34" s="1014"/>
      <c r="E34" s="894"/>
      <c r="F34" s="894"/>
      <c r="G34" s="996"/>
      <c r="H34" s="895">
        <f>SUM(E34:G34)</f>
        <v>0</v>
      </c>
      <c r="I34" s="896"/>
      <c r="K34" s="1009"/>
    </row>
    <row r="35" spans="2:11" s="890" customFormat="1" ht="30" customHeight="1">
      <c r="B35" s="884"/>
      <c r="C35" s="885" t="s">
        <v>127</v>
      </c>
      <c r="D35" s="886" t="s">
        <v>396</v>
      </c>
      <c r="E35" s="887">
        <f>SUM(E36:E42)</f>
        <v>0</v>
      </c>
      <c r="F35" s="887">
        <f>SUM(F36:F42)</f>
        <v>0</v>
      </c>
      <c r="G35" s="887">
        <f>SUM(G36:G42)</f>
        <v>0</v>
      </c>
      <c r="H35" s="887">
        <f>SUM(H36:H42)</f>
        <v>0</v>
      </c>
      <c r="I35" s="889"/>
      <c r="K35" s="1009"/>
    </row>
    <row r="36" spans="2:11" s="897" customFormat="1" ht="18" customHeight="1" hidden="1">
      <c r="B36" s="877"/>
      <c r="C36" s="899" t="s">
        <v>44</v>
      </c>
      <c r="D36" s="900" t="s">
        <v>589</v>
      </c>
      <c r="E36" s="901">
        <f>'FC-3_1_INF_ADIC_CPyG'!G75</f>
        <v>0</v>
      </c>
      <c r="F36" s="894"/>
      <c r="G36" s="997"/>
      <c r="H36" s="895">
        <f>SUM(E36:G36)</f>
        <v>0</v>
      </c>
      <c r="I36" s="896"/>
      <c r="K36" s="1009"/>
    </row>
    <row r="37" spans="2:11" s="904" customFormat="1" ht="18" customHeight="1" hidden="1">
      <c r="B37" s="902"/>
      <c r="C37" s="891" t="s">
        <v>40</v>
      </c>
      <c r="D37" s="892" t="s">
        <v>101</v>
      </c>
      <c r="E37" s="893">
        <f>'FC-3_CPyG'!G45</f>
        <v>0</v>
      </c>
      <c r="F37" s="894"/>
      <c r="G37" s="995"/>
      <c r="H37" s="895">
        <f aca="true" t="shared" si="1" ref="H37:H42">SUM(E37:G37)</f>
        <v>0</v>
      </c>
      <c r="I37" s="903"/>
      <c r="K37" s="1009"/>
    </row>
    <row r="38" spans="2:11" s="904" customFormat="1" ht="18" customHeight="1" hidden="1">
      <c r="B38" s="902"/>
      <c r="C38" s="891"/>
      <c r="D38" s="892"/>
      <c r="E38" s="894"/>
      <c r="F38" s="894"/>
      <c r="G38" s="995"/>
      <c r="H38" s="895">
        <f t="shared" si="1"/>
        <v>0</v>
      </c>
      <c r="I38" s="903"/>
      <c r="K38" s="1009"/>
    </row>
    <row r="39" spans="2:11" s="904" customFormat="1" ht="18" customHeight="1" hidden="1">
      <c r="B39" s="902"/>
      <c r="C39" s="891"/>
      <c r="D39" s="892"/>
      <c r="E39" s="894"/>
      <c r="F39" s="894"/>
      <c r="G39" s="995"/>
      <c r="H39" s="895">
        <f t="shared" si="1"/>
        <v>0</v>
      </c>
      <c r="I39" s="903"/>
      <c r="K39" s="1009"/>
    </row>
    <row r="40" spans="2:11" s="904" customFormat="1" ht="18" customHeight="1" hidden="1">
      <c r="B40" s="902"/>
      <c r="C40" s="891"/>
      <c r="D40" s="892"/>
      <c r="E40" s="894"/>
      <c r="F40" s="894"/>
      <c r="G40" s="995"/>
      <c r="H40" s="895">
        <f t="shared" si="1"/>
        <v>0</v>
      </c>
      <c r="I40" s="903"/>
      <c r="K40" s="1009"/>
    </row>
    <row r="41" spans="2:11" s="904" customFormat="1" ht="18" customHeight="1" hidden="1">
      <c r="B41" s="902"/>
      <c r="C41" s="1004"/>
      <c r="D41" s="1013"/>
      <c r="E41" s="894"/>
      <c r="F41" s="894"/>
      <c r="G41" s="995"/>
      <c r="H41" s="895">
        <f t="shared" si="1"/>
        <v>0</v>
      </c>
      <c r="I41" s="903"/>
      <c r="K41" s="1009"/>
    </row>
    <row r="42" spans="2:11" s="904" customFormat="1" ht="18" customHeight="1" hidden="1">
      <c r="B42" s="902"/>
      <c r="C42" s="1006"/>
      <c r="D42" s="1015"/>
      <c r="E42" s="894"/>
      <c r="F42" s="894"/>
      <c r="G42" s="996"/>
      <c r="H42" s="895">
        <f t="shared" si="1"/>
        <v>0</v>
      </c>
      <c r="I42" s="903"/>
      <c r="K42" s="1009"/>
    </row>
    <row r="43" spans="2:11" s="908" customFormat="1" ht="30" customHeight="1">
      <c r="B43" s="905"/>
      <c r="C43" s="1406" t="s">
        <v>397</v>
      </c>
      <c r="D43" s="1407"/>
      <c r="E43" s="906">
        <f>E16+E17+E18+E30+E35</f>
        <v>353399</v>
      </c>
      <c r="F43" s="906">
        <f>F16+F17+F18+F30+F35</f>
        <v>0</v>
      </c>
      <c r="G43" s="906">
        <f>G16+G17+G18+G30+G35</f>
        <v>0</v>
      </c>
      <c r="H43" s="906">
        <f>H16+H17+H18+H30+H35</f>
        <v>353399</v>
      </c>
      <c r="I43" s="907"/>
      <c r="K43" s="1009"/>
    </row>
    <row r="44" spans="2:11" s="872" customFormat="1" ht="15.75" customHeight="1">
      <c r="B44" s="869"/>
      <c r="C44" s="811"/>
      <c r="D44" s="878"/>
      <c r="E44" s="860"/>
      <c r="F44" s="860"/>
      <c r="G44" s="860"/>
      <c r="H44" s="909"/>
      <c r="I44" s="871"/>
      <c r="K44" s="1010"/>
    </row>
    <row r="45" spans="2:11" s="904" customFormat="1" ht="30" customHeight="1">
      <c r="B45" s="902"/>
      <c r="C45" s="885" t="s">
        <v>129</v>
      </c>
      <c r="D45" s="886" t="s">
        <v>398</v>
      </c>
      <c r="E45" s="887">
        <f>SUM(E46:E48)</f>
        <v>0</v>
      </c>
      <c r="F45" s="887">
        <f>SUM(F46:F48)</f>
        <v>0</v>
      </c>
      <c r="G45" s="887">
        <f>SUM(G46:G48)</f>
        <v>0</v>
      </c>
      <c r="H45" s="887">
        <f>SUM(H46:H48)</f>
        <v>0</v>
      </c>
      <c r="I45" s="903"/>
      <c r="K45" s="1009"/>
    </row>
    <row r="46" spans="2:12" s="897" customFormat="1" ht="18" customHeight="1" hidden="1">
      <c r="B46" s="877"/>
      <c r="C46" s="891" t="s">
        <v>46</v>
      </c>
      <c r="D46" s="910" t="s">
        <v>590</v>
      </c>
      <c r="E46" s="894"/>
      <c r="F46" s="911">
        <f>'FC-7_INF'!K31</f>
        <v>0</v>
      </c>
      <c r="G46" s="997"/>
      <c r="H46" s="895">
        <f>SUM(E46:G46)</f>
        <v>0</v>
      </c>
      <c r="I46" s="896"/>
      <c r="K46" s="1009"/>
      <c r="L46" s="912" t="s">
        <v>591</v>
      </c>
    </row>
    <row r="47" spans="2:12" s="897" customFormat="1" ht="18" customHeight="1" hidden="1">
      <c r="B47" s="877"/>
      <c r="C47" s="1004"/>
      <c r="D47" s="1005"/>
      <c r="E47" s="894"/>
      <c r="F47" s="894"/>
      <c r="G47" s="995"/>
      <c r="H47" s="895">
        <f>SUM(E47:G47)</f>
        <v>0</v>
      </c>
      <c r="I47" s="896"/>
      <c r="K47" s="1009"/>
      <c r="L47" s="904"/>
    </row>
    <row r="48" spans="2:12" s="897" customFormat="1" ht="18" customHeight="1" hidden="1">
      <c r="B48" s="877"/>
      <c r="C48" s="1006"/>
      <c r="D48" s="1005"/>
      <c r="E48" s="894"/>
      <c r="F48" s="894"/>
      <c r="G48" s="996"/>
      <c r="H48" s="895">
        <f>SUM(E48:G48)</f>
        <v>0</v>
      </c>
      <c r="I48" s="896"/>
      <c r="K48" s="1009"/>
      <c r="L48" s="904"/>
    </row>
    <row r="49" spans="2:11" s="904" customFormat="1" ht="30" customHeight="1">
      <c r="B49" s="902"/>
      <c r="C49" s="885" t="s">
        <v>131</v>
      </c>
      <c r="D49" s="886" t="s">
        <v>399</v>
      </c>
      <c r="E49" s="887">
        <f>SUM(E50:E53)</f>
        <v>0</v>
      </c>
      <c r="F49" s="887">
        <f>SUM(F50:F53)</f>
        <v>0</v>
      </c>
      <c r="G49" s="887">
        <f>SUM(G50:G53)</f>
        <v>0</v>
      </c>
      <c r="H49" s="887">
        <f>SUM(H50:H53)</f>
        <v>0</v>
      </c>
      <c r="I49" s="903"/>
      <c r="K49" s="1009"/>
    </row>
    <row r="50" spans="2:11" s="916" customFormat="1" ht="18" customHeight="1" hidden="1">
      <c r="B50" s="913"/>
      <c r="C50" s="891" t="s">
        <v>50</v>
      </c>
      <c r="D50" s="910" t="s">
        <v>626</v>
      </c>
      <c r="E50" s="914"/>
      <c r="F50" s="911">
        <f>'FC-9_TRANS_SUBV'!I31</f>
        <v>0</v>
      </c>
      <c r="G50" s="781"/>
      <c r="H50" s="895">
        <f>F50+E50</f>
        <v>0</v>
      </c>
      <c r="I50" s="915"/>
      <c r="K50" s="1009"/>
    </row>
    <row r="51" spans="2:11" s="904" customFormat="1" ht="18" customHeight="1" hidden="1">
      <c r="B51" s="902"/>
      <c r="C51" s="891" t="s">
        <v>50</v>
      </c>
      <c r="D51" s="910" t="s">
        <v>627</v>
      </c>
      <c r="E51" s="914"/>
      <c r="F51" s="911">
        <f>'FC-9_TRANS_SUBV'!H77</f>
        <v>0</v>
      </c>
      <c r="G51" s="781"/>
      <c r="H51" s="895">
        <f>F51+E51</f>
        <v>0</v>
      </c>
      <c r="I51" s="903"/>
      <c r="K51" s="1009"/>
    </row>
    <row r="52" spans="2:12" s="904" customFormat="1" ht="18" customHeight="1" hidden="1">
      <c r="B52" s="902"/>
      <c r="C52" s="1004"/>
      <c r="D52" s="1013"/>
      <c r="E52" s="894"/>
      <c r="F52" s="894"/>
      <c r="G52" s="995"/>
      <c r="H52" s="895">
        <f>SUM(E52:G52)</f>
        <v>0</v>
      </c>
      <c r="I52" s="903"/>
      <c r="K52" s="1009"/>
      <c r="L52" s="898"/>
    </row>
    <row r="53" spans="2:12" s="904" customFormat="1" ht="18" customHeight="1" hidden="1">
      <c r="B53" s="902"/>
      <c r="C53" s="1006"/>
      <c r="D53" s="1015"/>
      <c r="E53" s="894"/>
      <c r="F53" s="894"/>
      <c r="G53" s="996"/>
      <c r="H53" s="895">
        <f>SUM(E53:G53)</f>
        <v>0</v>
      </c>
      <c r="I53" s="903"/>
      <c r="K53" s="1009"/>
      <c r="L53" s="898"/>
    </row>
    <row r="54" spans="2:11" s="919" customFormat="1" ht="30" customHeight="1">
      <c r="B54" s="917"/>
      <c r="C54" s="1398" t="s">
        <v>400</v>
      </c>
      <c r="D54" s="1399"/>
      <c r="E54" s="880">
        <f>E45+E49</f>
        <v>0</v>
      </c>
      <c r="F54" s="880">
        <f>F45+F49</f>
        <v>0</v>
      </c>
      <c r="G54" s="880">
        <f>G45+G49</f>
        <v>0</v>
      </c>
      <c r="H54" s="880">
        <f>H45+H49</f>
        <v>0</v>
      </c>
      <c r="I54" s="918"/>
      <c r="K54" s="1009"/>
    </row>
    <row r="55" spans="2:11" s="872" customFormat="1" ht="15" customHeight="1">
      <c r="B55" s="869"/>
      <c r="C55" s="811"/>
      <c r="D55" s="878"/>
      <c r="E55" s="860"/>
      <c r="F55" s="860"/>
      <c r="G55" s="860"/>
      <c r="H55" s="909"/>
      <c r="I55" s="871"/>
      <c r="K55" s="1010"/>
    </row>
    <row r="56" spans="2:11" s="904" customFormat="1" ht="30" customHeight="1">
      <c r="B56" s="902"/>
      <c r="C56" s="920" t="s">
        <v>145</v>
      </c>
      <c r="D56" s="517" t="s">
        <v>401</v>
      </c>
      <c r="E56" s="921">
        <f>SUM(E57:E62)</f>
        <v>0</v>
      </c>
      <c r="F56" s="921">
        <f>SUM(F57:F62)</f>
        <v>0</v>
      </c>
      <c r="G56" s="921">
        <f>SUM(G57:G62)</f>
        <v>0</v>
      </c>
      <c r="H56" s="921">
        <f>SUM(H57:H62)</f>
        <v>0</v>
      </c>
      <c r="I56" s="903"/>
      <c r="K56" s="1009"/>
    </row>
    <row r="57" spans="2:13" s="897" customFormat="1" ht="18" customHeight="1" hidden="1">
      <c r="B57" s="877"/>
      <c r="C57" s="891" t="s">
        <v>48</v>
      </c>
      <c r="D57" s="910" t="s">
        <v>592</v>
      </c>
      <c r="E57" s="922"/>
      <c r="F57" s="911">
        <f>-'FC-8_INV_FINANCIERAS'!H25</f>
        <v>0</v>
      </c>
      <c r="G57" s="781"/>
      <c r="H57" s="895">
        <f>SUM(E57:G57)</f>
        <v>0</v>
      </c>
      <c r="I57" s="896"/>
      <c r="K57" s="1009"/>
      <c r="L57" s="912" t="s">
        <v>591</v>
      </c>
      <c r="M57" s="916"/>
    </row>
    <row r="58" spans="2:12" s="916" customFormat="1" ht="18" customHeight="1" hidden="1">
      <c r="B58" s="913"/>
      <c r="C58" s="891" t="s">
        <v>48</v>
      </c>
      <c r="D58" s="910" t="s">
        <v>593</v>
      </c>
      <c r="E58" s="914"/>
      <c r="F58" s="911">
        <f>-'FC-8_INV_FINANCIERAS'!H34</f>
        <v>0</v>
      </c>
      <c r="G58" s="998"/>
      <c r="H58" s="895">
        <f aca="true" t="shared" si="2" ref="H58:H69">SUM(E58:G58)</f>
        <v>0</v>
      </c>
      <c r="I58" s="915"/>
      <c r="K58" s="1009"/>
      <c r="L58" s="912" t="s">
        <v>591</v>
      </c>
    </row>
    <row r="59" spans="2:12" s="916" customFormat="1" ht="18" customHeight="1" hidden="1">
      <c r="B59" s="913"/>
      <c r="C59" s="891" t="s">
        <v>48</v>
      </c>
      <c r="D59" s="910" t="s">
        <v>594</v>
      </c>
      <c r="E59" s="914"/>
      <c r="F59" s="911">
        <f>-'FC-8_INV_FINANCIERAS'!H49</f>
        <v>0</v>
      </c>
      <c r="G59" s="782"/>
      <c r="H59" s="895">
        <f t="shared" si="2"/>
        <v>0</v>
      </c>
      <c r="I59" s="915"/>
      <c r="K59" s="1009"/>
      <c r="L59" s="912" t="s">
        <v>591</v>
      </c>
    </row>
    <row r="60" spans="2:12" s="916" customFormat="1" ht="18" customHeight="1" hidden="1">
      <c r="B60" s="913"/>
      <c r="C60" s="891" t="s">
        <v>48</v>
      </c>
      <c r="D60" s="910" t="s">
        <v>595</v>
      </c>
      <c r="E60" s="914"/>
      <c r="F60" s="911">
        <f>-'FC-8_INV_FINANCIERAS'!H58</f>
        <v>0</v>
      </c>
      <c r="G60" s="782"/>
      <c r="H60" s="895">
        <f t="shared" si="2"/>
        <v>0</v>
      </c>
      <c r="I60" s="915"/>
      <c r="K60" s="1009"/>
      <c r="L60" s="912" t="s">
        <v>591</v>
      </c>
    </row>
    <row r="61" spans="2:12" s="916" customFormat="1" ht="18" customHeight="1" hidden="1">
      <c r="B61" s="913"/>
      <c r="C61" s="1004"/>
      <c r="D61" s="1013"/>
      <c r="E61" s="894"/>
      <c r="F61" s="894"/>
      <c r="G61" s="995"/>
      <c r="H61" s="895">
        <f t="shared" si="2"/>
        <v>0</v>
      </c>
      <c r="I61" s="915"/>
      <c r="K61" s="1009"/>
      <c r="L61" s="924"/>
    </row>
    <row r="62" spans="2:12" s="916" customFormat="1" ht="18" customHeight="1" hidden="1">
      <c r="B62" s="913"/>
      <c r="C62" s="1006"/>
      <c r="D62" s="1015"/>
      <c r="E62" s="894"/>
      <c r="F62" s="894"/>
      <c r="G62" s="996"/>
      <c r="H62" s="895">
        <f>SUM(E62:G62)</f>
        <v>0</v>
      </c>
      <c r="I62" s="915"/>
      <c r="K62" s="1009"/>
      <c r="L62" s="924"/>
    </row>
    <row r="63" spans="2:11" s="904" customFormat="1" ht="30" customHeight="1">
      <c r="B63" s="902"/>
      <c r="C63" s="925" t="s">
        <v>146</v>
      </c>
      <c r="D63" s="926" t="s">
        <v>402</v>
      </c>
      <c r="E63" s="927">
        <f>SUM(E64:E71)</f>
        <v>0</v>
      </c>
      <c r="F63" s="927">
        <f>SUM(F64:F71)</f>
        <v>0</v>
      </c>
      <c r="G63" s="927">
        <f>SUM(G64:G71)</f>
        <v>0</v>
      </c>
      <c r="H63" s="927">
        <f>SUM(H64:H71)</f>
        <v>0</v>
      </c>
      <c r="I63" s="903"/>
      <c r="K63" s="1009"/>
    </row>
    <row r="64" spans="2:11" s="916" customFormat="1" ht="18" customHeight="1" hidden="1">
      <c r="B64" s="913"/>
      <c r="C64" s="891" t="s">
        <v>52</v>
      </c>
      <c r="D64" s="910" t="s">
        <v>628</v>
      </c>
      <c r="E64" s="914"/>
      <c r="F64" s="911">
        <f>'FC-10_DEUDAS'!M43</f>
        <v>0</v>
      </c>
      <c r="G64" s="999"/>
      <c r="H64" s="895">
        <f t="shared" si="2"/>
        <v>0</v>
      </c>
      <c r="I64" s="915"/>
      <c r="K64" s="1009"/>
    </row>
    <row r="65" spans="2:12" s="916" customFormat="1" ht="18" customHeight="1" hidden="1">
      <c r="B65" s="913"/>
      <c r="C65" s="891"/>
      <c r="D65" s="910" t="s">
        <v>634</v>
      </c>
      <c r="E65" s="914"/>
      <c r="F65" s="929"/>
      <c r="G65" s="999"/>
      <c r="H65" s="895">
        <f t="shared" si="2"/>
        <v>0</v>
      </c>
      <c r="I65" s="915"/>
      <c r="K65" s="1009"/>
      <c r="L65" s="898" t="s">
        <v>667</v>
      </c>
    </row>
    <row r="66" spans="2:12" s="916" customFormat="1" ht="18" customHeight="1" hidden="1">
      <c r="B66" s="913"/>
      <c r="C66" s="891"/>
      <c r="D66" s="910" t="s">
        <v>596</v>
      </c>
      <c r="E66" s="914"/>
      <c r="F66" s="930"/>
      <c r="G66" s="782"/>
      <c r="H66" s="895">
        <f t="shared" si="2"/>
        <v>0</v>
      </c>
      <c r="I66" s="915"/>
      <c r="K66" s="1009"/>
      <c r="L66" s="898" t="s">
        <v>667</v>
      </c>
    </row>
    <row r="67" spans="2:11" s="916" customFormat="1" ht="18" customHeight="1" hidden="1">
      <c r="B67" s="913"/>
      <c r="C67" s="891" t="s">
        <v>52</v>
      </c>
      <c r="D67" s="910" t="s">
        <v>597</v>
      </c>
      <c r="E67" s="914"/>
      <c r="F67" s="911">
        <f>'FC-10_DEUDAS'!M75</f>
        <v>0</v>
      </c>
      <c r="G67" s="999"/>
      <c r="H67" s="895">
        <f t="shared" si="2"/>
        <v>0</v>
      </c>
      <c r="I67" s="915"/>
      <c r="K67" s="1009"/>
    </row>
    <row r="68" spans="2:11" s="916" customFormat="1" ht="18" customHeight="1" hidden="1">
      <c r="B68" s="913"/>
      <c r="C68" s="891" t="s">
        <v>52</v>
      </c>
      <c r="D68" s="910" t="s">
        <v>598</v>
      </c>
      <c r="E68" s="914"/>
      <c r="F68" s="911">
        <f>'FC-10_DEUDAS'!M107</f>
        <v>0</v>
      </c>
      <c r="G68" s="782"/>
      <c r="H68" s="895">
        <f t="shared" si="2"/>
        <v>0</v>
      </c>
      <c r="I68" s="915"/>
      <c r="K68" s="1009"/>
    </row>
    <row r="69" spans="2:12" s="916" customFormat="1" ht="18" customHeight="1" hidden="1">
      <c r="B69" s="913"/>
      <c r="C69" s="891"/>
      <c r="D69" s="910" t="s">
        <v>599</v>
      </c>
      <c r="E69" s="914"/>
      <c r="F69" s="930"/>
      <c r="G69" s="782"/>
      <c r="H69" s="895">
        <f t="shared" si="2"/>
        <v>0</v>
      </c>
      <c r="I69" s="915"/>
      <c r="K69" s="1009"/>
      <c r="L69" s="898" t="s">
        <v>667</v>
      </c>
    </row>
    <row r="70" spans="2:12" s="916" customFormat="1" ht="18" customHeight="1" hidden="1">
      <c r="B70" s="913"/>
      <c r="C70" s="1004"/>
      <c r="D70" s="1013"/>
      <c r="E70" s="894"/>
      <c r="F70" s="894"/>
      <c r="G70" s="995"/>
      <c r="H70" s="895">
        <f>SUM(E70:G70)</f>
        <v>0</v>
      </c>
      <c r="I70" s="915"/>
      <c r="K70" s="1009"/>
      <c r="L70" s="898"/>
    </row>
    <row r="71" spans="2:12" s="916" customFormat="1" ht="18" customHeight="1" hidden="1">
      <c r="B71" s="913"/>
      <c r="C71" s="1006"/>
      <c r="D71" s="1015"/>
      <c r="E71" s="894"/>
      <c r="F71" s="894"/>
      <c r="G71" s="996"/>
      <c r="H71" s="895">
        <f>SUM(E71:G71)</f>
        <v>0</v>
      </c>
      <c r="I71" s="915"/>
      <c r="K71" s="1009"/>
      <c r="L71" s="898"/>
    </row>
    <row r="72" spans="2:11" s="931" customFormat="1" ht="30" customHeight="1">
      <c r="B72" s="873"/>
      <c r="C72" s="1398" t="s">
        <v>403</v>
      </c>
      <c r="D72" s="1399"/>
      <c r="E72" s="880">
        <f>E56+E63</f>
        <v>0</v>
      </c>
      <c r="F72" s="880">
        <f>F56+F63</f>
        <v>0</v>
      </c>
      <c r="G72" s="880">
        <f>G56+G63</f>
        <v>0</v>
      </c>
      <c r="H72" s="880">
        <f>H56+H63</f>
        <v>0</v>
      </c>
      <c r="I72" s="875"/>
      <c r="K72" s="1009"/>
    </row>
    <row r="73" spans="2:11" s="872" customFormat="1" ht="15.75" customHeight="1">
      <c r="B73" s="869"/>
      <c r="C73" s="878"/>
      <c r="D73" s="859"/>
      <c r="E73" s="860"/>
      <c r="F73" s="860"/>
      <c r="G73" s="860"/>
      <c r="H73" s="932"/>
      <c r="I73" s="871"/>
      <c r="K73" s="1010"/>
    </row>
    <row r="74" spans="2:11" s="936" customFormat="1" ht="30" customHeight="1" thickBot="1">
      <c r="B74" s="933"/>
      <c r="C74" s="1400" t="s">
        <v>600</v>
      </c>
      <c r="D74" s="1401"/>
      <c r="E74" s="934">
        <f>E72+E54+E43</f>
        <v>353399</v>
      </c>
      <c r="F74" s="934">
        <f>F72+F54+F43</f>
        <v>0</v>
      </c>
      <c r="G74" s="934">
        <f>G72+G54+G43</f>
        <v>0</v>
      </c>
      <c r="H74" s="934">
        <f>H72+H54+H43</f>
        <v>353399</v>
      </c>
      <c r="I74" s="935"/>
      <c r="K74" s="1009"/>
    </row>
    <row r="75" spans="2:11" s="872" customFormat="1" ht="13.5" customHeight="1">
      <c r="B75" s="869"/>
      <c r="C75" s="811"/>
      <c r="D75" s="878"/>
      <c r="E75" s="860"/>
      <c r="F75" s="860"/>
      <c r="G75" s="860"/>
      <c r="H75" s="909"/>
      <c r="I75" s="871"/>
      <c r="K75" s="1010"/>
    </row>
    <row r="76" spans="2:11" s="872" customFormat="1" ht="18">
      <c r="B76" s="869"/>
      <c r="C76" s="1402" t="s">
        <v>405</v>
      </c>
      <c r="D76" s="1403"/>
      <c r="E76" s="937">
        <f>SUM(E77:E84)</f>
        <v>86159.29</v>
      </c>
      <c r="F76" s="937">
        <f>SUM(F77:F84)</f>
        <v>0</v>
      </c>
      <c r="G76" s="937">
        <f>SUM(G77:G84)</f>
        <v>0</v>
      </c>
      <c r="H76" s="937">
        <f>SUM(H77:H84)</f>
        <v>86159.29</v>
      </c>
      <c r="I76" s="871"/>
      <c r="K76" s="1009"/>
    </row>
    <row r="77" spans="2:12" s="904" customFormat="1" ht="18" hidden="1">
      <c r="B77" s="902"/>
      <c r="C77" s="891" t="s">
        <v>40</v>
      </c>
      <c r="D77" s="892" t="s">
        <v>82</v>
      </c>
      <c r="E77" s="893">
        <f>IF('FC-3_CPyG'!G28&gt;0,'FC-3_CPyG'!G28,0)</f>
        <v>0</v>
      </c>
      <c r="F77" s="894"/>
      <c r="G77" s="894"/>
      <c r="H77" s="895">
        <f aca="true" t="shared" si="3" ref="H77:H84">F77+E77</f>
        <v>0</v>
      </c>
      <c r="I77" s="903"/>
      <c r="K77" s="1009"/>
      <c r="L77" s="898" t="s">
        <v>601</v>
      </c>
    </row>
    <row r="78" spans="2:12" s="904" customFormat="1" ht="18" hidden="1">
      <c r="B78" s="902"/>
      <c r="C78" s="891" t="s">
        <v>40</v>
      </c>
      <c r="D78" s="892" t="s">
        <v>686</v>
      </c>
      <c r="E78" s="893">
        <f>'FC-3_CPyG'!G29</f>
        <v>0</v>
      </c>
      <c r="F78" s="894"/>
      <c r="G78" s="894"/>
      <c r="H78" s="895">
        <f t="shared" si="3"/>
        <v>0</v>
      </c>
      <c r="I78" s="903"/>
      <c r="K78" s="1009"/>
      <c r="L78" s="898" t="s">
        <v>602</v>
      </c>
    </row>
    <row r="79" spans="2:11" s="904" customFormat="1" ht="18" hidden="1">
      <c r="B79" s="902"/>
      <c r="C79" s="891" t="s">
        <v>40</v>
      </c>
      <c r="D79" s="892" t="s">
        <v>689</v>
      </c>
      <c r="E79" s="893">
        <f>'FC-3_CPyG'!G39</f>
        <v>86159.29</v>
      </c>
      <c r="F79" s="894"/>
      <c r="G79" s="894"/>
      <c r="H79" s="895">
        <f t="shared" si="3"/>
        <v>86159.29</v>
      </c>
      <c r="I79" s="903"/>
      <c r="K79" s="1009"/>
    </row>
    <row r="80" spans="2:11" s="904" customFormat="1" ht="18" hidden="1">
      <c r="B80" s="902"/>
      <c r="C80" s="891" t="s">
        <v>40</v>
      </c>
      <c r="D80" s="892" t="s">
        <v>690</v>
      </c>
      <c r="E80" s="893">
        <f>'FC-3_CPyG'!G40</f>
        <v>0</v>
      </c>
      <c r="F80" s="894"/>
      <c r="G80" s="894"/>
      <c r="H80" s="895">
        <f t="shared" si="3"/>
        <v>0</v>
      </c>
      <c r="I80" s="903"/>
      <c r="K80" s="1009"/>
    </row>
    <row r="81" spans="2:11" s="904" customFormat="1" ht="18" hidden="1">
      <c r="B81" s="902"/>
      <c r="C81" s="891" t="s">
        <v>40</v>
      </c>
      <c r="D81" s="892" t="s">
        <v>691</v>
      </c>
      <c r="E81" s="893">
        <f>IF('FC-3_CPyG'!G41&gt;0,'FC-3_CPyG'!G41,0)</f>
        <v>0</v>
      </c>
      <c r="F81" s="894"/>
      <c r="G81" s="894"/>
      <c r="H81" s="895">
        <f t="shared" si="3"/>
        <v>0</v>
      </c>
      <c r="I81" s="903"/>
      <c r="K81" s="1009"/>
    </row>
    <row r="82" spans="2:11" s="904" customFormat="1" ht="18" hidden="1">
      <c r="B82" s="902"/>
      <c r="C82" s="891" t="s">
        <v>40</v>
      </c>
      <c r="D82" s="892" t="s">
        <v>109</v>
      </c>
      <c r="E82" s="893">
        <f>IF('FC-3_CPyG'!G54&gt;0,'FC-3_CPyG'!G54,0)</f>
        <v>0</v>
      </c>
      <c r="F82" s="894"/>
      <c r="G82" s="894"/>
      <c r="H82" s="895">
        <f t="shared" si="3"/>
        <v>0</v>
      </c>
      <c r="I82" s="903"/>
      <c r="K82" s="1009"/>
    </row>
    <row r="83" spans="2:11" s="904" customFormat="1" ht="18" hidden="1">
      <c r="B83" s="902"/>
      <c r="C83" s="1163" t="s">
        <v>44</v>
      </c>
      <c r="D83" s="1164" t="s">
        <v>807</v>
      </c>
      <c r="E83" s="894">
        <f>'FC-3_1_INF_ADIC_CPyG'!G52</f>
        <v>0</v>
      </c>
      <c r="F83" s="894"/>
      <c r="G83" s="995"/>
      <c r="H83" s="895">
        <f t="shared" si="3"/>
        <v>0</v>
      </c>
      <c r="I83" s="903"/>
      <c r="K83" s="1009"/>
    </row>
    <row r="84" spans="2:11" s="904" customFormat="1" ht="18" hidden="1">
      <c r="B84" s="902"/>
      <c r="C84" s="891"/>
      <c r="D84" s="892"/>
      <c r="E84" s="894"/>
      <c r="F84" s="894"/>
      <c r="G84" s="995"/>
      <c r="H84" s="895">
        <f t="shared" si="3"/>
        <v>0</v>
      </c>
      <c r="I84" s="903"/>
      <c r="K84" s="1009"/>
    </row>
    <row r="85" spans="2:11" s="904" customFormat="1" ht="15.75">
      <c r="B85" s="902"/>
      <c r="C85" s="938"/>
      <c r="D85" s="938"/>
      <c r="E85" s="938"/>
      <c r="F85" s="938"/>
      <c r="G85" s="938"/>
      <c r="H85" s="938"/>
      <c r="I85" s="903"/>
      <c r="K85" s="1011"/>
    </row>
    <row r="86" spans="2:11" s="943" customFormat="1" ht="30" customHeight="1" thickBot="1">
      <c r="B86" s="939"/>
      <c r="C86" s="1396" t="s">
        <v>603</v>
      </c>
      <c r="D86" s="1397"/>
      <c r="E86" s="940">
        <f>E74+E76</f>
        <v>439558.29</v>
      </c>
      <c r="F86" s="940">
        <f>F74+F76</f>
        <v>0</v>
      </c>
      <c r="G86" s="940">
        <f>G74+G76</f>
        <v>0</v>
      </c>
      <c r="H86" s="940">
        <f>H74+H76</f>
        <v>439558.29</v>
      </c>
      <c r="I86" s="941"/>
      <c r="J86" s="942"/>
      <c r="K86" s="1009"/>
    </row>
    <row r="87" spans="2:11" s="872" customFormat="1" ht="15.75" customHeight="1">
      <c r="B87" s="869"/>
      <c r="C87" s="944"/>
      <c r="D87" s="944"/>
      <c r="E87" s="945"/>
      <c r="F87" s="945"/>
      <c r="G87" s="945"/>
      <c r="H87" s="946"/>
      <c r="I87" s="871"/>
      <c r="K87" s="1010"/>
    </row>
    <row r="88" spans="2:11" s="872" customFormat="1" ht="15.75" customHeight="1">
      <c r="B88" s="869"/>
      <c r="C88" s="944"/>
      <c r="D88" s="944"/>
      <c r="E88" s="945"/>
      <c r="F88" s="945"/>
      <c r="G88" s="945"/>
      <c r="H88" s="946"/>
      <c r="I88" s="871"/>
      <c r="K88" s="1010"/>
    </row>
    <row r="89" spans="2:11" s="882" customFormat="1" ht="30" customHeight="1">
      <c r="B89" s="879"/>
      <c r="C89" s="1404" t="s">
        <v>407</v>
      </c>
      <c r="D89" s="1405"/>
      <c r="E89" s="947"/>
      <c r="F89" s="947"/>
      <c r="G89" s="947"/>
      <c r="H89" s="948" t="s">
        <v>258</v>
      </c>
      <c r="I89" s="881"/>
      <c r="K89" s="1009"/>
    </row>
    <row r="90" spans="2:11" ht="15.75" customHeight="1">
      <c r="B90" s="877"/>
      <c r="C90" s="883"/>
      <c r="D90" s="878"/>
      <c r="E90" s="860"/>
      <c r="F90" s="860"/>
      <c r="G90" s="860"/>
      <c r="H90" s="467"/>
      <c r="I90" s="867"/>
      <c r="K90" s="1012"/>
    </row>
    <row r="91" spans="2:11" s="890" customFormat="1" ht="30" customHeight="1">
      <c r="B91" s="884"/>
      <c r="C91" s="885" t="s">
        <v>119</v>
      </c>
      <c r="D91" s="886" t="s">
        <v>408</v>
      </c>
      <c r="E91" s="887">
        <f>SUM(E92:E95)</f>
        <v>222831.28</v>
      </c>
      <c r="F91" s="887">
        <f>SUM(F92:F95)</f>
        <v>0</v>
      </c>
      <c r="G91" s="887">
        <f>SUM(G92:G95)</f>
        <v>0</v>
      </c>
      <c r="H91" s="887">
        <f>SUM(H92:H95)</f>
        <v>222831.28</v>
      </c>
      <c r="I91" s="889"/>
      <c r="K91" s="1009"/>
    </row>
    <row r="92" spans="2:11" s="872" customFormat="1" ht="18" customHeight="1" hidden="1">
      <c r="B92" s="869"/>
      <c r="C92" s="891" t="s">
        <v>40</v>
      </c>
      <c r="D92" s="892" t="s">
        <v>88</v>
      </c>
      <c r="E92" s="893">
        <f>-'FC-3_CPyG'!G32</f>
        <v>222831.28</v>
      </c>
      <c r="F92" s="894"/>
      <c r="G92" s="894"/>
      <c r="H92" s="895">
        <f>F92+E92</f>
        <v>222831.28</v>
      </c>
      <c r="I92" s="871"/>
      <c r="K92" s="1009"/>
    </row>
    <row r="93" spans="2:11" s="872" customFormat="1" ht="18" customHeight="1" hidden="1">
      <c r="B93" s="869"/>
      <c r="C93" s="891"/>
      <c r="D93" s="892"/>
      <c r="E93" s="894"/>
      <c r="F93" s="894"/>
      <c r="G93" s="995"/>
      <c r="H93" s="895">
        <f>F93+E93</f>
        <v>0</v>
      </c>
      <c r="I93" s="871"/>
      <c r="K93" s="1009"/>
    </row>
    <row r="94" spans="2:11" s="872" customFormat="1" ht="18" customHeight="1" hidden="1">
      <c r="B94" s="869"/>
      <c r="C94" s="1004"/>
      <c r="D94" s="1013"/>
      <c r="E94" s="894"/>
      <c r="F94" s="894"/>
      <c r="G94" s="995"/>
      <c r="H94" s="895">
        <f>SUM(E94:G94)</f>
        <v>0</v>
      </c>
      <c r="I94" s="871"/>
      <c r="K94" s="1009"/>
    </row>
    <row r="95" spans="2:11" s="872" customFormat="1" ht="18" customHeight="1" hidden="1">
      <c r="B95" s="869"/>
      <c r="C95" s="1006"/>
      <c r="D95" s="1014"/>
      <c r="E95" s="894"/>
      <c r="F95" s="894"/>
      <c r="G95" s="996"/>
      <c r="H95" s="895">
        <f>SUM(E95:G95)</f>
        <v>0</v>
      </c>
      <c r="I95" s="871"/>
      <c r="K95" s="1009"/>
    </row>
    <row r="96" spans="2:11" s="890" customFormat="1" ht="18">
      <c r="B96" s="884"/>
      <c r="C96" s="949" t="s">
        <v>122</v>
      </c>
      <c r="D96" s="950" t="s">
        <v>409</v>
      </c>
      <c r="E96" s="951">
        <f>SUM(E97:E102)</f>
        <v>104541.46</v>
      </c>
      <c r="F96" s="951">
        <f>SUM(F97:F102)</f>
        <v>0</v>
      </c>
      <c r="G96" s="951">
        <f>SUM(G97:G102)</f>
        <v>0</v>
      </c>
      <c r="H96" s="951">
        <f>SUM(H97:H102)</f>
        <v>104541.46</v>
      </c>
      <c r="I96" s="889"/>
      <c r="K96" s="1009"/>
    </row>
    <row r="97" spans="2:12" s="872" customFormat="1" ht="18" hidden="1">
      <c r="B97" s="869"/>
      <c r="C97" s="891" t="s">
        <v>604</v>
      </c>
      <c r="D97" s="892" t="s">
        <v>722</v>
      </c>
      <c r="E97" s="893">
        <f>-'FC-3_CPyG'!G30</f>
        <v>0</v>
      </c>
      <c r="F97" s="894"/>
      <c r="G97" s="894"/>
      <c r="H97" s="895">
        <f>SUM(E97:G97)</f>
        <v>0</v>
      </c>
      <c r="I97" s="871"/>
      <c r="K97" s="1009"/>
      <c r="L97" s="898" t="s">
        <v>669</v>
      </c>
    </row>
    <row r="98" spans="2:11" s="872" customFormat="1" ht="18" hidden="1">
      <c r="B98" s="869"/>
      <c r="C98" s="891" t="s">
        <v>40</v>
      </c>
      <c r="D98" s="892" t="s">
        <v>688</v>
      </c>
      <c r="E98" s="893">
        <f>-'FC-3_CPyG'!G33</f>
        <v>104541.46</v>
      </c>
      <c r="F98" s="894"/>
      <c r="G98" s="894"/>
      <c r="H98" s="895">
        <f aca="true" t="shared" si="4" ref="H98:H107">SUM(E98:G98)</f>
        <v>104541.46</v>
      </c>
      <c r="I98" s="871"/>
      <c r="K98" s="1009"/>
    </row>
    <row r="99" spans="2:11" s="872" customFormat="1" ht="18" hidden="1">
      <c r="B99" s="869"/>
      <c r="C99" s="891" t="s">
        <v>40</v>
      </c>
      <c r="D99" s="892" t="s">
        <v>605</v>
      </c>
      <c r="E99" s="893">
        <f>-'FC-3_CPyG'!G58</f>
        <v>0</v>
      </c>
      <c r="F99" s="894"/>
      <c r="G99" s="894"/>
      <c r="H99" s="895">
        <f t="shared" si="4"/>
        <v>0</v>
      </c>
      <c r="I99" s="871"/>
      <c r="K99" s="1009"/>
    </row>
    <row r="100" spans="2:12" s="957" customFormat="1" ht="18" hidden="1">
      <c r="B100" s="952"/>
      <c r="C100" s="953"/>
      <c r="D100" s="954" t="s">
        <v>606</v>
      </c>
      <c r="E100" s="955"/>
      <c r="F100" s="998"/>
      <c r="G100" s="998"/>
      <c r="H100" s="895">
        <f t="shared" si="4"/>
        <v>0</v>
      </c>
      <c r="I100" s="956"/>
      <c r="K100" s="1009"/>
      <c r="L100" s="898" t="s">
        <v>667</v>
      </c>
    </row>
    <row r="101" spans="2:11" s="872" customFormat="1" ht="18" hidden="1">
      <c r="B101" s="869"/>
      <c r="C101" s="1163" t="s">
        <v>44</v>
      </c>
      <c r="D101" s="1164" t="s">
        <v>808</v>
      </c>
      <c r="E101" s="894">
        <f>'FC-3_1_INF_ADIC_CPyG'!G57</f>
        <v>0</v>
      </c>
      <c r="F101" s="894"/>
      <c r="G101" s="995"/>
      <c r="H101" s="895">
        <f t="shared" si="4"/>
        <v>0</v>
      </c>
      <c r="I101" s="871"/>
      <c r="K101" s="1009"/>
    </row>
    <row r="102" spans="2:11" s="872" customFormat="1" ht="18" hidden="1">
      <c r="B102" s="869"/>
      <c r="C102" s="1006"/>
      <c r="D102" s="1014"/>
      <c r="E102" s="894"/>
      <c r="F102" s="894"/>
      <c r="G102" s="996"/>
      <c r="H102" s="895">
        <f t="shared" si="4"/>
        <v>0</v>
      </c>
      <c r="I102" s="871"/>
      <c r="K102" s="1009"/>
    </row>
    <row r="103" spans="2:11" s="890" customFormat="1" ht="18">
      <c r="B103" s="884"/>
      <c r="C103" s="949" t="s">
        <v>124</v>
      </c>
      <c r="D103" s="950" t="s">
        <v>174</v>
      </c>
      <c r="E103" s="951">
        <f>SUM(E104:E108)</f>
        <v>0</v>
      </c>
      <c r="F103" s="951">
        <f>SUM(F104:F108)</f>
        <v>0</v>
      </c>
      <c r="G103" s="951">
        <f>SUM(G104:G108)</f>
        <v>0</v>
      </c>
      <c r="H103" s="951">
        <f>SUM(H104:H108)</f>
        <v>0</v>
      </c>
      <c r="I103" s="889"/>
      <c r="K103" s="1009"/>
    </row>
    <row r="104" spans="2:11" s="872" customFormat="1" ht="18" customHeight="1" hidden="1">
      <c r="B104" s="869"/>
      <c r="C104" s="891" t="s">
        <v>40</v>
      </c>
      <c r="D104" s="892" t="s">
        <v>103</v>
      </c>
      <c r="E104" s="893">
        <f>-'FC-3_CPyG'!G48</f>
        <v>0</v>
      </c>
      <c r="F104" s="894"/>
      <c r="G104" s="894"/>
      <c r="H104" s="895">
        <f>SUM(E104:G104)</f>
        <v>0</v>
      </c>
      <c r="I104" s="871"/>
      <c r="K104" s="1009"/>
    </row>
    <row r="105" spans="2:11" s="872" customFormat="1" ht="18" customHeight="1" hidden="1">
      <c r="B105" s="869"/>
      <c r="C105" s="891"/>
      <c r="D105" s="892"/>
      <c r="E105" s="894"/>
      <c r="F105" s="894"/>
      <c r="G105" s="995"/>
      <c r="H105" s="895">
        <f t="shared" si="4"/>
        <v>0</v>
      </c>
      <c r="I105" s="871"/>
      <c r="K105" s="1009"/>
    </row>
    <row r="106" spans="2:11" s="872" customFormat="1" ht="18" customHeight="1" hidden="1">
      <c r="B106" s="869"/>
      <c r="C106" s="891"/>
      <c r="D106" s="892"/>
      <c r="E106" s="894"/>
      <c r="F106" s="894"/>
      <c r="G106" s="995"/>
      <c r="H106" s="895">
        <f>SUM(E106:G106)</f>
        <v>0</v>
      </c>
      <c r="I106" s="871"/>
      <c r="K106" s="1009"/>
    </row>
    <row r="107" spans="2:11" s="872" customFormat="1" ht="18" customHeight="1" hidden="1">
      <c r="B107" s="869"/>
      <c r="C107" s="1004"/>
      <c r="D107" s="1013"/>
      <c r="E107" s="894"/>
      <c r="F107" s="894"/>
      <c r="G107" s="995"/>
      <c r="H107" s="895">
        <f t="shared" si="4"/>
        <v>0</v>
      </c>
      <c r="I107" s="871"/>
      <c r="K107" s="1009"/>
    </row>
    <row r="108" spans="2:11" s="872" customFormat="1" ht="18" customHeight="1" hidden="1">
      <c r="B108" s="869"/>
      <c r="C108" s="1006"/>
      <c r="D108" s="1015"/>
      <c r="E108" s="894"/>
      <c r="F108" s="894"/>
      <c r="G108" s="996"/>
      <c r="H108" s="895">
        <f>SUM(E108:G108)</f>
        <v>0</v>
      </c>
      <c r="I108" s="871"/>
      <c r="K108" s="1009"/>
    </row>
    <row r="109" spans="2:11" s="890" customFormat="1" ht="30" customHeight="1">
      <c r="B109" s="884"/>
      <c r="C109" s="949" t="s">
        <v>126</v>
      </c>
      <c r="D109" s="950" t="s">
        <v>410</v>
      </c>
      <c r="E109" s="951">
        <f>SUM(E110:E112)</f>
        <v>0</v>
      </c>
      <c r="F109" s="951">
        <f>SUM(F110:F112)</f>
        <v>0</v>
      </c>
      <c r="G109" s="951">
        <f>SUM(G110:G112)</f>
        <v>0</v>
      </c>
      <c r="H109" s="951">
        <f>SUM(H110:H112)</f>
        <v>0</v>
      </c>
      <c r="I109" s="889"/>
      <c r="K109" s="1009"/>
    </row>
    <row r="110" spans="2:11" s="872" customFormat="1" ht="18" customHeight="1" hidden="1">
      <c r="B110" s="869"/>
      <c r="C110" s="891" t="s">
        <v>40</v>
      </c>
      <c r="D110" s="892" t="s">
        <v>681</v>
      </c>
      <c r="E110" s="893">
        <f>-'FC-3_CPyG'!G23</f>
        <v>0</v>
      </c>
      <c r="F110" s="894"/>
      <c r="G110" s="894"/>
      <c r="H110" s="895">
        <f>SUM(E110:G110)</f>
        <v>0</v>
      </c>
      <c r="I110" s="871"/>
      <c r="K110" s="1009"/>
    </row>
    <row r="111" spans="2:11" s="872" customFormat="1" ht="18" customHeight="1" hidden="1">
      <c r="B111" s="869"/>
      <c r="C111" s="1004"/>
      <c r="D111" s="1013"/>
      <c r="E111" s="995"/>
      <c r="F111" s="894"/>
      <c r="G111" s="995"/>
      <c r="H111" s="895">
        <f>SUM(E111:G111)</f>
        <v>0</v>
      </c>
      <c r="I111" s="871"/>
      <c r="K111" s="1009"/>
    </row>
    <row r="112" spans="2:11" s="872" customFormat="1" ht="18" customHeight="1" hidden="1">
      <c r="B112" s="869"/>
      <c r="C112" s="1006"/>
      <c r="D112" s="1015"/>
      <c r="E112" s="894"/>
      <c r="F112" s="894"/>
      <c r="G112" s="996"/>
      <c r="H112" s="895">
        <f>SUM(E112:G112)</f>
        <v>0</v>
      </c>
      <c r="I112" s="871"/>
      <c r="K112" s="1009"/>
    </row>
    <row r="113" spans="2:11" s="919" customFormat="1" ht="30" customHeight="1">
      <c r="B113" s="917"/>
      <c r="C113" s="1398" t="s">
        <v>411</v>
      </c>
      <c r="D113" s="1399"/>
      <c r="E113" s="880">
        <f>E91+E96+E103+E109</f>
        <v>327372.74</v>
      </c>
      <c r="F113" s="880">
        <f>F91+F96+F103+F109</f>
        <v>0</v>
      </c>
      <c r="G113" s="880">
        <f>G91+G96+G103+G109</f>
        <v>0</v>
      </c>
      <c r="H113" s="880">
        <f>H91+H96+H103+H109</f>
        <v>327372.74</v>
      </c>
      <c r="I113" s="918"/>
      <c r="K113" s="1009"/>
    </row>
    <row r="114" spans="2:11" s="872" customFormat="1" ht="15" customHeight="1">
      <c r="B114" s="869"/>
      <c r="C114" s="811"/>
      <c r="D114" s="878"/>
      <c r="E114" s="860"/>
      <c r="F114" s="860"/>
      <c r="G114" s="860"/>
      <c r="H114" s="909"/>
      <c r="I114" s="871"/>
      <c r="K114" s="1010"/>
    </row>
    <row r="115" spans="2:11" s="890" customFormat="1" ht="30" customHeight="1">
      <c r="B115" s="884"/>
      <c r="C115" s="885" t="s">
        <v>129</v>
      </c>
      <c r="D115" s="886" t="s">
        <v>412</v>
      </c>
      <c r="E115" s="887">
        <f>SUM(E116:E119)</f>
        <v>0</v>
      </c>
      <c r="F115" s="887">
        <f>SUM(F116:F119)</f>
        <v>0</v>
      </c>
      <c r="G115" s="887">
        <f>SUM(G116:G119)</f>
        <v>0</v>
      </c>
      <c r="H115" s="887">
        <f>SUM(H116:H119)</f>
        <v>0</v>
      </c>
      <c r="I115" s="889"/>
      <c r="K115" s="1009"/>
    </row>
    <row r="116" spans="2:11" s="872" customFormat="1" ht="18" customHeight="1" hidden="1">
      <c r="B116" s="869"/>
      <c r="C116" s="891" t="s">
        <v>46</v>
      </c>
      <c r="D116" s="910" t="s">
        <v>607</v>
      </c>
      <c r="E116" s="894"/>
      <c r="F116" s="923">
        <f>+'FC-7_INF'!F31</f>
        <v>0</v>
      </c>
      <c r="G116" s="998"/>
      <c r="H116" s="895">
        <f>SUM(E116:G116)</f>
        <v>0</v>
      </c>
      <c r="I116" s="871"/>
      <c r="K116" s="1009"/>
    </row>
    <row r="117" spans="2:11" s="904" customFormat="1" ht="18" customHeight="1" hidden="1">
      <c r="B117" s="902"/>
      <c r="C117" s="891" t="s">
        <v>46</v>
      </c>
      <c r="D117" s="910" t="s">
        <v>608</v>
      </c>
      <c r="E117" s="894"/>
      <c r="F117" s="923">
        <f>+'FC-7_INF'!H31</f>
        <v>0</v>
      </c>
      <c r="G117" s="998"/>
      <c r="H117" s="895">
        <f>SUM(E117:G117)</f>
        <v>0</v>
      </c>
      <c r="I117" s="903"/>
      <c r="K117" s="1009"/>
    </row>
    <row r="118" spans="2:11" s="904" customFormat="1" ht="18" customHeight="1" hidden="1">
      <c r="B118" s="902"/>
      <c r="C118" s="1004"/>
      <c r="D118" s="1005"/>
      <c r="E118" s="894"/>
      <c r="F118" s="894"/>
      <c r="G118" s="782"/>
      <c r="H118" s="895">
        <f>SUM(E118:G118)</f>
        <v>0</v>
      </c>
      <c r="I118" s="903"/>
      <c r="K118" s="1009"/>
    </row>
    <row r="119" spans="2:11" s="904" customFormat="1" ht="18" customHeight="1" hidden="1">
      <c r="B119" s="902"/>
      <c r="C119" s="1006"/>
      <c r="D119" s="1014"/>
      <c r="E119" s="958"/>
      <c r="F119" s="958"/>
      <c r="G119" s="1000"/>
      <c r="H119" s="895">
        <f>SUM(E119:G119)</f>
        <v>0</v>
      </c>
      <c r="I119" s="903"/>
      <c r="K119" s="1009"/>
    </row>
    <row r="120" spans="2:11" s="890" customFormat="1" ht="30" customHeight="1">
      <c r="B120" s="884"/>
      <c r="C120" s="885" t="s">
        <v>131</v>
      </c>
      <c r="D120" s="886" t="s">
        <v>399</v>
      </c>
      <c r="E120" s="887">
        <f>SUM(E121:E123)</f>
        <v>0</v>
      </c>
      <c r="F120" s="887">
        <f>SUM(F121:F123)</f>
        <v>0</v>
      </c>
      <c r="G120" s="887">
        <f>SUM(G121:G123)</f>
        <v>0</v>
      </c>
      <c r="H120" s="887">
        <f>SUM(H121:H123)</f>
        <v>0</v>
      </c>
      <c r="I120" s="889"/>
      <c r="K120" s="1009"/>
    </row>
    <row r="121" spans="2:12" s="904" customFormat="1" ht="18" customHeight="1" hidden="1">
      <c r="B121" s="902"/>
      <c r="C121" s="891"/>
      <c r="D121" s="910" t="s">
        <v>609</v>
      </c>
      <c r="E121" s="894"/>
      <c r="F121" s="928">
        <f>IF('FC-4_PASIVO'!G18-'FC-4_PASIVO'!F18&lt;0,'FC-4_PASIVO'!F18-'FC-4_PASIVO'!G18,0)</f>
        <v>0</v>
      </c>
      <c r="G121" s="999"/>
      <c r="H121" s="895">
        <f>SUM(E121:G121)</f>
        <v>0</v>
      </c>
      <c r="I121" s="903"/>
      <c r="K121" s="1009"/>
      <c r="L121" s="898" t="s">
        <v>670</v>
      </c>
    </row>
    <row r="122" spans="2:11" s="904" customFormat="1" ht="18" customHeight="1" hidden="1">
      <c r="B122" s="902"/>
      <c r="C122" s="1004"/>
      <c r="D122" s="1005"/>
      <c r="E122" s="894"/>
      <c r="F122" s="894"/>
      <c r="G122" s="783"/>
      <c r="H122" s="895">
        <f>SUM(E122:G122)</f>
        <v>0</v>
      </c>
      <c r="I122" s="903"/>
      <c r="K122" s="1009"/>
    </row>
    <row r="123" spans="2:11" s="904" customFormat="1" ht="18" customHeight="1" hidden="1">
      <c r="B123" s="902"/>
      <c r="C123" s="1006"/>
      <c r="D123" s="1014"/>
      <c r="E123" s="958"/>
      <c r="F123" s="958"/>
      <c r="G123" s="1001"/>
      <c r="H123" s="895">
        <f>SUM(E123:G123)</f>
        <v>0</v>
      </c>
      <c r="I123" s="903"/>
      <c r="K123" s="1009"/>
    </row>
    <row r="124" spans="2:11" s="919" customFormat="1" ht="30" customHeight="1">
      <c r="B124" s="917"/>
      <c r="C124" s="1398" t="s">
        <v>413</v>
      </c>
      <c r="D124" s="1399"/>
      <c r="E124" s="880">
        <f>+E115+E120</f>
        <v>0</v>
      </c>
      <c r="F124" s="880">
        <f>+F115+F120</f>
        <v>0</v>
      </c>
      <c r="G124" s="880">
        <f>+G115+G120</f>
        <v>0</v>
      </c>
      <c r="H124" s="880">
        <f>+H115+H120</f>
        <v>0</v>
      </c>
      <c r="I124" s="918"/>
      <c r="K124" s="1009"/>
    </row>
    <row r="125" spans="2:11" s="872" customFormat="1" ht="15.75" customHeight="1">
      <c r="B125" s="869"/>
      <c r="C125" s="811"/>
      <c r="D125" s="878"/>
      <c r="E125" s="860"/>
      <c r="F125" s="860"/>
      <c r="G125" s="860"/>
      <c r="H125" s="909"/>
      <c r="I125" s="871"/>
      <c r="K125" s="1010"/>
    </row>
    <row r="126" spans="2:11" s="890" customFormat="1" ht="30" customHeight="1">
      <c r="B126" s="884"/>
      <c r="C126" s="885" t="s">
        <v>145</v>
      </c>
      <c r="D126" s="886" t="s">
        <v>401</v>
      </c>
      <c r="E126" s="887">
        <f>SUM(E127:E132)</f>
        <v>0</v>
      </c>
      <c r="F126" s="887">
        <f>SUM(F127:F132)</f>
        <v>0</v>
      </c>
      <c r="G126" s="887">
        <f>SUM(G127:G132)</f>
        <v>0</v>
      </c>
      <c r="H126" s="887">
        <f>SUM(H127:H132)</f>
        <v>0</v>
      </c>
      <c r="I126" s="889"/>
      <c r="K126" s="1009"/>
    </row>
    <row r="127" spans="2:11" s="904" customFormat="1" ht="18" customHeight="1" hidden="1">
      <c r="B127" s="902"/>
      <c r="C127" s="891" t="s">
        <v>48</v>
      </c>
      <c r="D127" s="910" t="s">
        <v>630</v>
      </c>
      <c r="E127" s="894"/>
      <c r="F127" s="923">
        <f>'FC-8_INV_FINANCIERAS'!G25</f>
        <v>0</v>
      </c>
      <c r="G127" s="783"/>
      <c r="H127" s="895">
        <f>SUM(E127:G127)</f>
        <v>0</v>
      </c>
      <c r="I127" s="903"/>
      <c r="K127" s="1009"/>
    </row>
    <row r="128" spans="2:11" s="904" customFormat="1" ht="18" customHeight="1" hidden="1">
      <c r="B128" s="902"/>
      <c r="C128" s="891" t="s">
        <v>48</v>
      </c>
      <c r="D128" s="910" t="s">
        <v>631</v>
      </c>
      <c r="E128" s="894"/>
      <c r="F128" s="923">
        <f>'FC-8_INV_FINANCIERAS'!G34</f>
        <v>0</v>
      </c>
      <c r="G128" s="999"/>
      <c r="H128" s="895">
        <f>SUM(E128:G128)</f>
        <v>0</v>
      </c>
      <c r="I128" s="903"/>
      <c r="K128" s="1009"/>
    </row>
    <row r="129" spans="2:11" s="904" customFormat="1" ht="18" customHeight="1" hidden="1">
      <c r="B129" s="902"/>
      <c r="C129" s="891" t="s">
        <v>48</v>
      </c>
      <c r="D129" s="910" t="s">
        <v>632</v>
      </c>
      <c r="E129" s="894"/>
      <c r="F129" s="923">
        <f>'FC-8_INV_FINANCIERAS'!G49</f>
        <v>0</v>
      </c>
      <c r="G129" s="783"/>
      <c r="H129" s="895">
        <f>SUM(E129:G129)</f>
        <v>0</v>
      </c>
      <c r="I129" s="903"/>
      <c r="K129" s="1009"/>
    </row>
    <row r="130" spans="2:11" s="904" customFormat="1" ht="18" customHeight="1" hidden="1">
      <c r="B130" s="902"/>
      <c r="C130" s="891" t="s">
        <v>48</v>
      </c>
      <c r="D130" s="910" t="s">
        <v>610</v>
      </c>
      <c r="E130" s="894"/>
      <c r="F130" s="923">
        <f>'FC-8_INV_FINANCIERAS'!G58</f>
        <v>0</v>
      </c>
      <c r="G130" s="783"/>
      <c r="H130" s="895">
        <f>SUM(E130:G130)</f>
        <v>0</v>
      </c>
      <c r="I130" s="903"/>
      <c r="K130" s="1009"/>
    </row>
    <row r="131" spans="2:11" s="904" customFormat="1" ht="18" customHeight="1" hidden="1">
      <c r="B131" s="902"/>
      <c r="C131" s="1004"/>
      <c r="D131" s="1005"/>
      <c r="E131" s="894"/>
      <c r="F131" s="894"/>
      <c r="G131" s="783"/>
      <c r="H131" s="895">
        <f>SUM(E131:G131)</f>
        <v>0</v>
      </c>
      <c r="I131" s="903"/>
      <c r="K131" s="1009"/>
    </row>
    <row r="132" spans="2:11" s="904" customFormat="1" ht="18" customHeight="1" hidden="1">
      <c r="B132" s="902"/>
      <c r="C132" s="1006"/>
      <c r="D132" s="1014"/>
      <c r="E132" s="958"/>
      <c r="F132" s="958"/>
      <c r="G132" s="1001"/>
      <c r="H132" s="895">
        <f>SUM(E132:G132)</f>
        <v>0</v>
      </c>
      <c r="I132" s="903"/>
      <c r="K132" s="1009"/>
    </row>
    <row r="133" spans="2:11" s="904" customFormat="1" ht="30" customHeight="1">
      <c r="B133" s="902"/>
      <c r="C133" s="920" t="s">
        <v>146</v>
      </c>
      <c r="D133" s="517" t="s">
        <v>402</v>
      </c>
      <c r="E133" s="921">
        <f>SUM(E134:E141)</f>
        <v>0</v>
      </c>
      <c r="F133" s="921">
        <f>SUM(F134:F141)</f>
        <v>0</v>
      </c>
      <c r="G133" s="921">
        <f>SUM(G134:G141)</f>
        <v>0</v>
      </c>
      <c r="H133" s="921">
        <f>SUM(H134:H141)</f>
        <v>0</v>
      </c>
      <c r="I133" s="903"/>
      <c r="K133" s="1009"/>
    </row>
    <row r="134" spans="2:11" s="904" customFormat="1" ht="18" customHeight="1" hidden="1">
      <c r="B134" s="902"/>
      <c r="C134" s="891" t="s">
        <v>52</v>
      </c>
      <c r="D134" s="910" t="s">
        <v>633</v>
      </c>
      <c r="E134" s="894"/>
      <c r="F134" s="928">
        <f>'FC-10_DEUDAS'!N43</f>
        <v>0</v>
      </c>
      <c r="G134" s="999"/>
      <c r="H134" s="895">
        <f aca="true" t="shared" si="5" ref="H134:H141">SUM(E134:G134)</f>
        <v>0</v>
      </c>
      <c r="I134" s="903"/>
      <c r="K134" s="1009"/>
    </row>
    <row r="135" spans="2:12" s="904" customFormat="1" ht="18" customHeight="1" hidden="1">
      <c r="B135" s="902"/>
      <c r="C135" s="891"/>
      <c r="D135" s="910" t="s">
        <v>611</v>
      </c>
      <c r="E135" s="894"/>
      <c r="F135" s="1002"/>
      <c r="G135" s="999"/>
      <c r="H135" s="895">
        <f t="shared" si="5"/>
        <v>0</v>
      </c>
      <c r="I135" s="903"/>
      <c r="K135" s="1009"/>
      <c r="L135" s="898" t="s">
        <v>667</v>
      </c>
    </row>
    <row r="136" spans="2:12" s="916" customFormat="1" ht="18" customHeight="1" hidden="1">
      <c r="B136" s="913"/>
      <c r="C136" s="891"/>
      <c r="D136" s="910" t="s">
        <v>612</v>
      </c>
      <c r="E136" s="914"/>
      <c r="F136" s="785"/>
      <c r="G136" s="782"/>
      <c r="H136" s="895">
        <f t="shared" si="5"/>
        <v>0</v>
      </c>
      <c r="I136" s="915"/>
      <c r="K136" s="1009"/>
      <c r="L136" s="898" t="s">
        <v>667</v>
      </c>
    </row>
    <row r="137" spans="2:12" s="916" customFormat="1" ht="18" customHeight="1" hidden="1">
      <c r="B137" s="913"/>
      <c r="C137" s="891" t="s">
        <v>52</v>
      </c>
      <c r="D137" s="910" t="s">
        <v>613</v>
      </c>
      <c r="E137" s="914"/>
      <c r="F137" s="928">
        <f>'FC-10_DEUDAS'!N75</f>
        <v>0</v>
      </c>
      <c r="G137" s="999"/>
      <c r="H137" s="895">
        <f t="shared" si="5"/>
        <v>0</v>
      </c>
      <c r="I137" s="915"/>
      <c r="K137" s="1009"/>
      <c r="L137" s="898"/>
    </row>
    <row r="138" spans="2:11" s="904" customFormat="1" ht="18" customHeight="1" hidden="1">
      <c r="B138" s="902"/>
      <c r="C138" s="891" t="s">
        <v>52</v>
      </c>
      <c r="D138" s="910" t="s">
        <v>614</v>
      </c>
      <c r="E138" s="894"/>
      <c r="F138" s="928">
        <f>'FC-10_DEUDAS'!N107</f>
        <v>0</v>
      </c>
      <c r="G138" s="783"/>
      <c r="H138" s="895">
        <f t="shared" si="5"/>
        <v>0</v>
      </c>
      <c r="I138" s="903"/>
      <c r="K138" s="1009"/>
    </row>
    <row r="139" spans="2:12" s="904" customFormat="1" ht="18" customHeight="1" hidden="1">
      <c r="B139" s="902"/>
      <c r="C139" s="891"/>
      <c r="D139" s="910" t="s">
        <v>615</v>
      </c>
      <c r="E139" s="894"/>
      <c r="F139" s="785"/>
      <c r="G139" s="783"/>
      <c r="H139" s="895">
        <f t="shared" si="5"/>
        <v>0</v>
      </c>
      <c r="I139" s="903"/>
      <c r="K139" s="1009"/>
      <c r="L139" s="959" t="s">
        <v>667</v>
      </c>
    </row>
    <row r="140" spans="2:11" s="904" customFormat="1" ht="18" customHeight="1" hidden="1">
      <c r="B140" s="902"/>
      <c r="C140" s="1004"/>
      <c r="D140" s="1005"/>
      <c r="E140" s="894"/>
      <c r="F140" s="894"/>
      <c r="G140" s="783"/>
      <c r="H140" s="895">
        <f t="shared" si="5"/>
        <v>0</v>
      </c>
      <c r="I140" s="903"/>
      <c r="K140" s="1009"/>
    </row>
    <row r="141" spans="2:11" s="904" customFormat="1" ht="18" customHeight="1" hidden="1">
      <c r="B141" s="902"/>
      <c r="C141" s="1006"/>
      <c r="D141" s="1014"/>
      <c r="E141" s="958"/>
      <c r="F141" s="958"/>
      <c r="G141" s="1001"/>
      <c r="H141" s="895">
        <f t="shared" si="5"/>
        <v>0</v>
      </c>
      <c r="I141" s="903"/>
      <c r="K141" s="1009"/>
    </row>
    <row r="142" spans="2:11" s="908" customFormat="1" ht="30" customHeight="1">
      <c r="B142" s="905"/>
      <c r="C142" s="1406" t="s">
        <v>414</v>
      </c>
      <c r="D142" s="1407"/>
      <c r="E142" s="906">
        <f>+E126+E133</f>
        <v>0</v>
      </c>
      <c r="F142" s="906">
        <f>+F126+F133</f>
        <v>0</v>
      </c>
      <c r="G142" s="906">
        <f>+G126+G133</f>
        <v>0</v>
      </c>
      <c r="H142" s="906">
        <f>+H126+H133</f>
        <v>0</v>
      </c>
      <c r="I142" s="907"/>
      <c r="K142" s="1009"/>
    </row>
    <row r="143" spans="2:11" s="872" customFormat="1" ht="15.75" customHeight="1">
      <c r="B143" s="869"/>
      <c r="C143" s="878"/>
      <c r="D143" s="859"/>
      <c r="E143" s="860"/>
      <c r="F143" s="860"/>
      <c r="G143" s="860"/>
      <c r="H143" s="932"/>
      <c r="I143" s="871"/>
      <c r="K143" s="1010"/>
    </row>
    <row r="144" spans="2:11" s="919" customFormat="1" ht="30" customHeight="1" thickBot="1">
      <c r="B144" s="917"/>
      <c r="C144" s="1408" t="s">
        <v>616</v>
      </c>
      <c r="D144" s="1409"/>
      <c r="E144" s="960">
        <f>+E113+E124+E142</f>
        <v>327372.74</v>
      </c>
      <c r="F144" s="960">
        <f>+F113+F124+F142</f>
        <v>0</v>
      </c>
      <c r="G144" s="960">
        <f>+G113+G124+G142</f>
        <v>0</v>
      </c>
      <c r="H144" s="960">
        <f>+H113+H124+H142</f>
        <v>327372.74</v>
      </c>
      <c r="I144" s="918"/>
      <c r="K144" s="1009"/>
    </row>
    <row r="145" spans="2:11" s="872" customFormat="1" ht="18" customHeight="1">
      <c r="B145" s="869"/>
      <c r="C145" s="811"/>
      <c r="D145" s="878"/>
      <c r="E145" s="860"/>
      <c r="F145" s="860"/>
      <c r="G145" s="860"/>
      <c r="H145" s="909"/>
      <c r="I145" s="871"/>
      <c r="K145" s="1010"/>
    </row>
    <row r="146" spans="2:11" s="872" customFormat="1" ht="33" customHeight="1" thickBot="1">
      <c r="B146" s="869"/>
      <c r="C146" s="961" t="s">
        <v>617</v>
      </c>
      <c r="D146" s="962"/>
      <c r="E146" s="963">
        <f>E74-E144</f>
        <v>26026.26000000001</v>
      </c>
      <c r="F146" s="963">
        <f>F74-F144</f>
        <v>0</v>
      </c>
      <c r="G146" s="963">
        <f>G74-G144</f>
        <v>0</v>
      </c>
      <c r="H146" s="963">
        <f>H74-H144</f>
        <v>26026.26000000001</v>
      </c>
      <c r="I146" s="871"/>
      <c r="K146" s="1009"/>
    </row>
    <row r="147" spans="2:11" s="872" customFormat="1" ht="18" customHeight="1" thickTop="1">
      <c r="B147" s="869"/>
      <c r="C147" s="811"/>
      <c r="D147" s="878"/>
      <c r="E147" s="860"/>
      <c r="F147" s="860"/>
      <c r="G147" s="860"/>
      <c r="H147" s="909"/>
      <c r="I147" s="871"/>
      <c r="K147" s="1010"/>
    </row>
    <row r="148" spans="2:11" s="872" customFormat="1" ht="18" customHeight="1">
      <c r="B148" s="869"/>
      <c r="C148" s="811"/>
      <c r="D148" s="878"/>
      <c r="E148" s="860"/>
      <c r="F148" s="860"/>
      <c r="G148" s="860"/>
      <c r="H148" s="909"/>
      <c r="I148" s="871"/>
      <c r="K148" s="1010"/>
    </row>
    <row r="149" spans="2:11" s="968" customFormat="1" ht="18">
      <c r="B149" s="964"/>
      <c r="C149" s="1410" t="s">
        <v>416</v>
      </c>
      <c r="D149" s="1411"/>
      <c r="E149" s="965">
        <f>SUM(E150:E156)</f>
        <v>107570.48</v>
      </c>
      <c r="F149" s="966">
        <f>SUM(F150:F156)</f>
        <v>0</v>
      </c>
      <c r="G149" s="966">
        <f>SUM(G150:G156)</f>
        <v>0</v>
      </c>
      <c r="H149" s="966">
        <f>SUM(H150:H156)</f>
        <v>107570.48</v>
      </c>
      <c r="I149" s="967"/>
      <c r="K149" s="1009"/>
    </row>
    <row r="150" spans="2:12" s="904" customFormat="1" ht="18" hidden="1">
      <c r="B150" s="902"/>
      <c r="C150" s="891" t="s">
        <v>40</v>
      </c>
      <c r="D150" s="892" t="s">
        <v>82</v>
      </c>
      <c r="E150" s="893">
        <f>IF('FC-3_CPyG'!G28&lt;0,-'FC-3_CPyG'!G28,0)</f>
        <v>0</v>
      </c>
      <c r="F150" s="894"/>
      <c r="G150" s="894"/>
      <c r="H150" s="895">
        <f>SUM(E150:G150)</f>
        <v>0</v>
      </c>
      <c r="I150" s="903"/>
      <c r="K150" s="1009"/>
      <c r="L150" s="904" t="s">
        <v>618</v>
      </c>
    </row>
    <row r="151" spans="2:11" s="872" customFormat="1" ht="18" hidden="1">
      <c r="B151" s="869"/>
      <c r="C151" s="891" t="s">
        <v>40</v>
      </c>
      <c r="D151" s="892" t="s">
        <v>93</v>
      </c>
      <c r="E151" s="893">
        <f>-'FC-3_CPyG'!G38</f>
        <v>107570.48</v>
      </c>
      <c r="F151" s="894"/>
      <c r="G151" s="894"/>
      <c r="H151" s="895">
        <f aca="true" t="shared" si="6" ref="H151:H156">SUM(E151:G151)</f>
        <v>107570.48</v>
      </c>
      <c r="I151" s="871"/>
      <c r="K151" s="1009"/>
    </row>
    <row r="152" spans="2:11" s="872" customFormat="1" ht="18" hidden="1">
      <c r="B152" s="869"/>
      <c r="C152" s="891" t="s">
        <v>40</v>
      </c>
      <c r="D152" s="892" t="s">
        <v>723</v>
      </c>
      <c r="E152" s="893">
        <f>IF('FC-3_CPyG'!G41&lt;0,-'FC-3_CPyG'!G41,0)</f>
        <v>0</v>
      </c>
      <c r="F152" s="894"/>
      <c r="G152" s="894"/>
      <c r="H152" s="895">
        <f t="shared" si="6"/>
        <v>0</v>
      </c>
      <c r="I152" s="871"/>
      <c r="K152" s="1009"/>
    </row>
    <row r="153" spans="2:11" s="872" customFormat="1" ht="18" hidden="1">
      <c r="B153" s="869"/>
      <c r="C153" s="891" t="s">
        <v>40</v>
      </c>
      <c r="D153" s="892" t="s">
        <v>724</v>
      </c>
      <c r="E153" s="893">
        <f>IF('FC-3_CPyG'!G52&lt;0,-'FC-3_CPyG'!G52,0)</f>
        <v>0</v>
      </c>
      <c r="F153" s="894"/>
      <c r="G153" s="894"/>
      <c r="H153" s="895">
        <f t="shared" si="6"/>
        <v>0</v>
      </c>
      <c r="I153" s="871"/>
      <c r="K153" s="1009"/>
    </row>
    <row r="154" spans="2:11" s="872" customFormat="1" ht="18" hidden="1">
      <c r="B154" s="869"/>
      <c r="C154" s="1163" t="s">
        <v>809</v>
      </c>
      <c r="D154" s="1164" t="s">
        <v>810</v>
      </c>
      <c r="E154" s="893">
        <f>'FC-3_1_INF_ADIC_CPyG'!G61</f>
        <v>0</v>
      </c>
      <c r="F154" s="894"/>
      <c r="G154" s="894"/>
      <c r="H154" s="895">
        <f t="shared" si="6"/>
        <v>0</v>
      </c>
      <c r="I154" s="871"/>
      <c r="K154" s="1009"/>
    </row>
    <row r="155" spans="2:11" s="872" customFormat="1" ht="18" hidden="1">
      <c r="B155" s="869"/>
      <c r="C155" s="891" t="s">
        <v>40</v>
      </c>
      <c r="D155" s="892" t="s">
        <v>725</v>
      </c>
      <c r="E155" s="893">
        <f>IF('FC-3_CPyG'!G53&lt;0,-'FC-3_CPyG'!G53,0)</f>
        <v>0</v>
      </c>
      <c r="F155" s="894"/>
      <c r="G155" s="894"/>
      <c r="H155" s="895">
        <f t="shared" si="6"/>
        <v>0</v>
      </c>
      <c r="I155" s="871"/>
      <c r="K155" s="1009"/>
    </row>
    <row r="156" spans="2:11" s="872" customFormat="1" ht="18" hidden="1">
      <c r="B156" s="869"/>
      <c r="C156" s="969"/>
      <c r="D156" s="970"/>
      <c r="E156" s="971"/>
      <c r="F156" s="971"/>
      <c r="G156" s="1096"/>
      <c r="H156" s="972">
        <f t="shared" si="6"/>
        <v>0</v>
      </c>
      <c r="I156" s="871"/>
      <c r="K156" s="1009"/>
    </row>
    <row r="157" spans="2:11" s="872" customFormat="1" ht="15">
      <c r="B157" s="869"/>
      <c r="C157" s="938"/>
      <c r="D157" s="973"/>
      <c r="E157" s="973"/>
      <c r="F157" s="973"/>
      <c r="G157" s="973"/>
      <c r="H157" s="973"/>
      <c r="I157" s="871"/>
      <c r="K157" s="1010"/>
    </row>
    <row r="158" spans="2:11" s="872" customFormat="1" ht="30" customHeight="1" thickBot="1">
      <c r="B158" s="869"/>
      <c r="C158" s="1396" t="s">
        <v>623</v>
      </c>
      <c r="D158" s="1397"/>
      <c r="E158" s="940">
        <f>+E144+E149</f>
        <v>434943.22</v>
      </c>
      <c r="F158" s="940">
        <f>+F144+F149</f>
        <v>0</v>
      </c>
      <c r="G158" s="940">
        <f>+G144+G149</f>
        <v>0</v>
      </c>
      <c r="H158" s="940">
        <f>+H144+H149</f>
        <v>434943.22</v>
      </c>
      <c r="I158" s="871"/>
      <c r="K158" s="1009"/>
    </row>
    <row r="159" spans="2:11" s="872" customFormat="1" ht="30" customHeight="1">
      <c r="B159" s="869"/>
      <c r="C159" s="974"/>
      <c r="D159" s="974"/>
      <c r="E159" s="975"/>
      <c r="F159" s="975"/>
      <c r="G159" s="975"/>
      <c r="H159" s="975"/>
      <c r="I159" s="871"/>
      <c r="K159" s="1010"/>
    </row>
    <row r="160" spans="2:11" s="872" customFormat="1" ht="30" customHeight="1" thickBot="1">
      <c r="B160" s="869"/>
      <c r="C160" s="961" t="s">
        <v>621</v>
      </c>
      <c r="D160" s="962"/>
      <c r="E160" s="963">
        <f>+E86-E158</f>
        <v>4615.070000000007</v>
      </c>
      <c r="F160" s="963">
        <f>+F86-F158</f>
        <v>0</v>
      </c>
      <c r="G160" s="963">
        <f>+G86-G158</f>
        <v>0</v>
      </c>
      <c r="H160" s="963">
        <f>+H86-H158</f>
        <v>4615.070000000007</v>
      </c>
      <c r="I160" s="871"/>
      <c r="K160" s="1009"/>
    </row>
    <row r="161" spans="2:11" s="872" customFormat="1" ht="30" customHeight="1" thickTop="1">
      <c r="B161" s="869"/>
      <c r="C161" s="938"/>
      <c r="D161" s="938"/>
      <c r="E161" s="976"/>
      <c r="F161" s="976"/>
      <c r="G161" s="976"/>
      <c r="H161" s="977"/>
      <c r="I161" s="871"/>
      <c r="K161" s="1010"/>
    </row>
    <row r="162" spans="2:11" s="872" customFormat="1" ht="18">
      <c r="B162" s="869"/>
      <c r="C162" s="1412" t="s">
        <v>619</v>
      </c>
      <c r="D162" s="1413"/>
      <c r="E162" s="978">
        <f>E163+E170+E172+E178+E186+E190</f>
        <v>0</v>
      </c>
      <c r="F162" s="978">
        <f>F163+F170+F172+F178+F186+F190</f>
        <v>-4615.070000000007</v>
      </c>
      <c r="G162" s="978">
        <f>G163+G170+G172+G178+G186+G190</f>
        <v>0</v>
      </c>
      <c r="H162" s="978">
        <f>H163+H170+H172+H178+H186+H190</f>
        <v>-4615.070000000007</v>
      </c>
      <c r="I162" s="871"/>
      <c r="K162" s="1009"/>
    </row>
    <row r="163" spans="2:11" s="872" customFormat="1" ht="18" hidden="1">
      <c r="B163" s="869"/>
      <c r="C163" s="979" t="s">
        <v>120</v>
      </c>
      <c r="D163" s="910"/>
      <c r="E163" s="980"/>
      <c r="F163" s="1414">
        <f>SUM(F166:F169)</f>
        <v>107570.48</v>
      </c>
      <c r="G163" s="1414">
        <f>SUM(G166:G169)</f>
        <v>0</v>
      </c>
      <c r="H163" s="1414">
        <f>F163+G163</f>
        <v>107570.48</v>
      </c>
      <c r="I163" s="871"/>
      <c r="K163" s="1009"/>
    </row>
    <row r="164" spans="2:11" s="872" customFormat="1" ht="18" hidden="1">
      <c r="B164" s="869"/>
      <c r="C164" s="981" t="s">
        <v>123</v>
      </c>
      <c r="D164" s="910"/>
      <c r="E164" s="980"/>
      <c r="F164" s="1415"/>
      <c r="G164" s="1415"/>
      <c r="H164" s="1415"/>
      <c r="I164" s="871"/>
      <c r="K164" s="1009"/>
    </row>
    <row r="165" spans="2:11" s="872" customFormat="1" ht="18" hidden="1">
      <c r="B165" s="869"/>
      <c r="C165" s="981" t="s">
        <v>125</v>
      </c>
      <c r="D165" s="910"/>
      <c r="E165" s="980"/>
      <c r="F165" s="1416"/>
      <c r="G165" s="1416"/>
      <c r="H165" s="1416"/>
      <c r="I165" s="871"/>
      <c r="K165" s="1009"/>
    </row>
    <row r="166" spans="2:11" s="872" customFormat="1" ht="18" hidden="1">
      <c r="B166" s="869"/>
      <c r="C166" s="891" t="s">
        <v>46</v>
      </c>
      <c r="D166" s="910" t="s">
        <v>635</v>
      </c>
      <c r="E166" s="894"/>
      <c r="F166" s="923">
        <f>-'FC-7_INF'!G31</f>
        <v>0</v>
      </c>
      <c r="G166" s="998"/>
      <c r="H166" s="895"/>
      <c r="I166" s="871"/>
      <c r="K166" s="1009"/>
    </row>
    <row r="167" spans="2:11" s="872" customFormat="1" ht="18" hidden="1">
      <c r="B167" s="869"/>
      <c r="C167" s="891" t="s">
        <v>46</v>
      </c>
      <c r="D167" s="910" t="s">
        <v>636</v>
      </c>
      <c r="E167" s="894"/>
      <c r="F167" s="923">
        <f>-'FC-7_INF'!I31</f>
        <v>107570.48</v>
      </c>
      <c r="G167" s="998"/>
      <c r="H167" s="895"/>
      <c r="I167" s="871"/>
      <c r="K167" s="1009"/>
    </row>
    <row r="168" spans="2:11" s="872" customFormat="1" ht="18" hidden="1">
      <c r="B168" s="869"/>
      <c r="C168" s="891" t="s">
        <v>46</v>
      </c>
      <c r="D168" s="910" t="s">
        <v>637</v>
      </c>
      <c r="E168" s="894"/>
      <c r="F168" s="923">
        <f>-'FC-7_INF'!J31</f>
        <v>0</v>
      </c>
      <c r="G168" s="998"/>
      <c r="H168" s="895"/>
      <c r="I168" s="871"/>
      <c r="K168" s="1009"/>
    </row>
    <row r="169" spans="2:11" s="872" customFormat="1" ht="18" hidden="1">
      <c r="B169" s="869"/>
      <c r="C169" s="891" t="s">
        <v>46</v>
      </c>
      <c r="D169" s="910" t="s">
        <v>638</v>
      </c>
      <c r="E169" s="894"/>
      <c r="F169" s="923">
        <f>-'FC-7_INF'!L31</f>
        <v>0</v>
      </c>
      <c r="G169" s="998"/>
      <c r="H169" s="895"/>
      <c r="I169" s="871"/>
      <c r="K169" s="1009"/>
    </row>
    <row r="170" spans="2:11" s="872" customFormat="1" ht="18" hidden="1">
      <c r="B170" s="869"/>
      <c r="C170" s="981" t="s">
        <v>49</v>
      </c>
      <c r="D170" s="910"/>
      <c r="E170" s="894"/>
      <c r="F170" s="982">
        <f>F171</f>
        <v>0</v>
      </c>
      <c r="G170" s="982">
        <f>G171</f>
        <v>0</v>
      </c>
      <c r="H170" s="983">
        <f>F170+G170</f>
        <v>0</v>
      </c>
      <c r="I170" s="871"/>
      <c r="K170" s="1009"/>
    </row>
    <row r="171" spans="2:11" s="872" customFormat="1" ht="18" hidden="1">
      <c r="B171" s="869"/>
      <c r="C171" s="891" t="s">
        <v>48</v>
      </c>
      <c r="D171" s="910" t="s">
        <v>203</v>
      </c>
      <c r="E171" s="894"/>
      <c r="F171" s="923">
        <f>-'FC-8_INV_FINANCIERAS'!I25-'FC-8_INV_FINANCIERAS'!I34-'FC-8_INV_FINANCIERAS'!I49-'FC-8_INV_FINANCIERAS'!I58</f>
        <v>0</v>
      </c>
      <c r="G171" s="998"/>
      <c r="H171" s="895"/>
      <c r="I171" s="871"/>
      <c r="K171" s="1009"/>
    </row>
    <row r="172" spans="2:11" s="872" customFormat="1" ht="18" hidden="1">
      <c r="B172" s="869"/>
      <c r="C172" s="981" t="s">
        <v>639</v>
      </c>
      <c r="D172" s="910"/>
      <c r="E172" s="894"/>
      <c r="F172" s="982">
        <f>SUM(F173:F177)</f>
        <v>60030.26000000001</v>
      </c>
      <c r="G172" s="982">
        <f>SUM(G173:G177)</f>
        <v>0</v>
      </c>
      <c r="H172" s="983">
        <f>F172+G172</f>
        <v>60030.26000000001</v>
      </c>
      <c r="I172" s="871"/>
      <c r="K172" s="1009"/>
    </row>
    <row r="173" spans="2:11" s="872" customFormat="1" ht="18" hidden="1">
      <c r="B173" s="869"/>
      <c r="C173" s="891" t="s">
        <v>647</v>
      </c>
      <c r="D173" s="910" t="s">
        <v>642</v>
      </c>
      <c r="E173" s="894"/>
      <c r="F173" s="923">
        <f>'FC-4_ACTIVO'!F26-'FC-4_ACTIVO'!G26</f>
        <v>0</v>
      </c>
      <c r="G173" s="998"/>
      <c r="H173" s="895"/>
      <c r="I173" s="871"/>
      <c r="K173" s="1009"/>
    </row>
    <row r="174" spans="2:11" s="872" customFormat="1" ht="18" hidden="1">
      <c r="B174" s="869"/>
      <c r="C174" s="891" t="s">
        <v>647</v>
      </c>
      <c r="D174" s="910" t="s">
        <v>726</v>
      </c>
      <c r="E174" s="894"/>
      <c r="F174" s="923">
        <f>'FC-4_ACTIVO'!F27-'FC-4_ACTIVO'!G27</f>
        <v>0</v>
      </c>
      <c r="G174" s="998"/>
      <c r="H174" s="895"/>
      <c r="I174" s="871"/>
      <c r="K174" s="1009"/>
    </row>
    <row r="175" spans="2:11" s="872" customFormat="1" ht="18" hidden="1">
      <c r="B175" s="869"/>
      <c r="C175" s="891" t="s">
        <v>647</v>
      </c>
      <c r="D175" s="910" t="s">
        <v>643</v>
      </c>
      <c r="E175" s="894"/>
      <c r="F175" s="923">
        <f>'FC-4_ACTIVO'!F28-'FC-4_ACTIVO'!G28</f>
        <v>173189.85</v>
      </c>
      <c r="G175" s="998"/>
      <c r="H175" s="895"/>
      <c r="I175" s="871"/>
      <c r="K175" s="1009"/>
    </row>
    <row r="176" spans="2:11" s="872" customFormat="1" ht="18" hidden="1">
      <c r="B176" s="869"/>
      <c r="C176" s="891" t="s">
        <v>647</v>
      </c>
      <c r="D176" s="910" t="s">
        <v>644</v>
      </c>
      <c r="E176" s="894"/>
      <c r="F176" s="923">
        <f>'FC-4_ACTIVO'!F31-'FC-4_ACTIVO'!G31</f>
        <v>0</v>
      </c>
      <c r="G176" s="998"/>
      <c r="H176" s="895"/>
      <c r="I176" s="871"/>
      <c r="K176" s="1009"/>
    </row>
    <row r="177" spans="2:11" s="872" customFormat="1" ht="18" hidden="1">
      <c r="B177" s="869"/>
      <c r="C177" s="891" t="s">
        <v>647</v>
      </c>
      <c r="D177" s="910" t="s">
        <v>645</v>
      </c>
      <c r="E177" s="894"/>
      <c r="F177" s="923">
        <f>'FC-4_ACTIVO'!F32-'FC-4_ACTIVO'!G32</f>
        <v>-113159.59</v>
      </c>
      <c r="G177" s="998"/>
      <c r="H177" s="895"/>
      <c r="I177" s="871"/>
      <c r="K177" s="1009"/>
    </row>
    <row r="178" spans="2:11" s="872" customFormat="1" ht="18" hidden="1">
      <c r="B178" s="869"/>
      <c r="C178" s="981" t="s">
        <v>640</v>
      </c>
      <c r="D178" s="910"/>
      <c r="E178" s="894"/>
      <c r="F178" s="982">
        <f>SUM(F179:F185)</f>
        <v>-107596.34</v>
      </c>
      <c r="G178" s="982">
        <f>SUM(G179:G185)</f>
        <v>0</v>
      </c>
      <c r="H178" s="983">
        <f>F178+G178</f>
        <v>-107596.34</v>
      </c>
      <c r="I178" s="871"/>
      <c r="K178" s="1009"/>
    </row>
    <row r="179" spans="2:11" s="872" customFormat="1" ht="18" hidden="1">
      <c r="B179" s="869"/>
      <c r="C179" s="891" t="s">
        <v>648</v>
      </c>
      <c r="D179" s="910" t="s">
        <v>727</v>
      </c>
      <c r="E179" s="894"/>
      <c r="F179" s="923">
        <f>'FC-4_PASIVO'!G28-'FC-4_PASIVO'!F28</f>
        <v>0</v>
      </c>
      <c r="G179" s="982"/>
      <c r="H179" s="983"/>
      <c r="I179" s="871"/>
      <c r="K179" s="1009"/>
    </row>
    <row r="180" spans="2:11" s="872" customFormat="1" ht="18" hidden="1">
      <c r="B180" s="869"/>
      <c r="C180" s="891" t="s">
        <v>648</v>
      </c>
      <c r="D180" s="910" t="s">
        <v>728</v>
      </c>
      <c r="E180" s="894"/>
      <c r="F180" s="923">
        <f>'FC-4_PASIVO'!G38-'FC-4_PASIVO'!F38</f>
        <v>0</v>
      </c>
      <c r="G180" s="982"/>
      <c r="H180" s="983"/>
      <c r="I180" s="871"/>
      <c r="K180" s="1009"/>
    </row>
    <row r="181" spans="2:11" s="872" customFormat="1" ht="18" hidden="1">
      <c r="B181" s="869"/>
      <c r="C181" s="891" t="s">
        <v>648</v>
      </c>
      <c r="D181" s="910" t="s">
        <v>646</v>
      </c>
      <c r="E181" s="894"/>
      <c r="F181" s="923">
        <f>'FC-9_TRANS_SUBV'!K33</f>
        <v>-21539.82</v>
      </c>
      <c r="G181" s="998"/>
      <c r="H181" s="895"/>
      <c r="I181" s="871"/>
      <c r="K181" s="1009"/>
    </row>
    <row r="182" spans="2:11" s="872" customFormat="1" ht="18" hidden="1">
      <c r="B182" s="869"/>
      <c r="C182" s="891" t="s">
        <v>648</v>
      </c>
      <c r="D182" s="910" t="s">
        <v>649</v>
      </c>
      <c r="E182" s="894"/>
      <c r="F182" s="923">
        <f>'FC-4_PASIVO'!G35-'FC-4_PASIVO'!F35</f>
        <v>0</v>
      </c>
      <c r="G182" s="998"/>
      <c r="H182" s="895"/>
      <c r="I182" s="871"/>
      <c r="K182" s="1009"/>
    </row>
    <row r="183" spans="2:11" s="872" customFormat="1" ht="18" hidden="1">
      <c r="B183" s="869"/>
      <c r="C183" s="891" t="s">
        <v>648</v>
      </c>
      <c r="D183" s="910" t="s">
        <v>729</v>
      </c>
      <c r="E183" s="894"/>
      <c r="F183" s="923">
        <f>'FC-4_PASIVO'!G44-'FC-4_PASIVO'!F44</f>
        <v>0</v>
      </c>
      <c r="G183" s="998"/>
      <c r="H183" s="895"/>
      <c r="I183" s="871"/>
      <c r="K183" s="1009"/>
    </row>
    <row r="184" spans="2:11" s="872" customFormat="1" ht="18" hidden="1">
      <c r="B184" s="869"/>
      <c r="C184" s="891" t="s">
        <v>648</v>
      </c>
      <c r="D184" s="910" t="s">
        <v>650</v>
      </c>
      <c r="E184" s="894"/>
      <c r="F184" s="923">
        <f>'FC-4_PASIVO'!G45-'FC-4_PASIVO'!F45</f>
        <v>-2339.7700000000004</v>
      </c>
      <c r="G184" s="998"/>
      <c r="H184" s="895"/>
      <c r="I184" s="871"/>
      <c r="K184" s="1009"/>
    </row>
    <row r="185" spans="2:11" s="872" customFormat="1" ht="18" hidden="1">
      <c r="B185" s="869"/>
      <c r="C185" s="891" t="s">
        <v>648</v>
      </c>
      <c r="D185" s="910" t="s">
        <v>644</v>
      </c>
      <c r="E185" s="894"/>
      <c r="F185" s="923">
        <f>'FC-4_PASIVO'!G48-'FC-4_PASIVO'!F48</f>
        <v>-83716.75</v>
      </c>
      <c r="G185" s="998"/>
      <c r="H185" s="895"/>
      <c r="I185" s="871"/>
      <c r="K185" s="1009"/>
    </row>
    <row r="186" spans="2:11" s="872" customFormat="1" ht="18" hidden="1">
      <c r="B186" s="869"/>
      <c r="C186" s="981" t="s">
        <v>641</v>
      </c>
      <c r="D186" s="910"/>
      <c r="E186" s="894"/>
      <c r="F186" s="982">
        <f>F187+F188+F189</f>
        <v>-64619.47</v>
      </c>
      <c r="G186" s="982">
        <f>G187+G188+G189</f>
        <v>0</v>
      </c>
      <c r="H186" s="983">
        <f>F186+G186</f>
        <v>-64619.47</v>
      </c>
      <c r="I186" s="871"/>
      <c r="K186" s="1009"/>
    </row>
    <row r="187" spans="2:11" s="872" customFormat="1" ht="18" hidden="1">
      <c r="B187" s="869"/>
      <c r="C187" s="891" t="s">
        <v>648</v>
      </c>
      <c r="D187" s="910" t="s">
        <v>620</v>
      </c>
      <c r="E187" s="894"/>
      <c r="F187" s="923">
        <f>'FC-9_TRANS_SUBV'!J33</f>
        <v>-64619.47</v>
      </c>
      <c r="G187" s="923">
        <v>0</v>
      </c>
      <c r="H187" s="895"/>
      <c r="I187" s="871"/>
      <c r="K187" s="1009"/>
    </row>
    <row r="188" spans="2:11" s="872" customFormat="1" ht="18" hidden="1">
      <c r="B188" s="869"/>
      <c r="C188" s="891" t="s">
        <v>777</v>
      </c>
      <c r="D188" s="910" t="s">
        <v>778</v>
      </c>
      <c r="E188" s="894"/>
      <c r="F188" s="923">
        <f>'FC-3_CPyG'!G80+'FC-3_CPyG'!G81</f>
        <v>0</v>
      </c>
      <c r="G188" s="923"/>
      <c r="H188" s="1132"/>
      <c r="I188" s="871"/>
      <c r="K188" s="1009"/>
    </row>
    <row r="189" spans="2:11" s="872" customFormat="1" ht="18" hidden="1">
      <c r="B189" s="869"/>
      <c r="C189" s="891"/>
      <c r="D189" s="910"/>
      <c r="E189" s="894"/>
      <c r="F189" s="923"/>
      <c r="G189" s="923"/>
      <c r="H189" s="1132"/>
      <c r="I189" s="871"/>
      <c r="K189" s="1009"/>
    </row>
    <row r="190" spans="2:11" s="872" customFormat="1" ht="18" hidden="1">
      <c r="B190" s="869"/>
      <c r="C190" s="981" t="s">
        <v>672</v>
      </c>
      <c r="D190" s="910"/>
      <c r="E190" s="894"/>
      <c r="F190" s="982">
        <f>SUM(F191:F195)</f>
        <v>0</v>
      </c>
      <c r="G190" s="982">
        <f>SUM(G191:G195)</f>
        <v>0</v>
      </c>
      <c r="H190" s="982">
        <f>SUM(F190:G190)</f>
        <v>0</v>
      </c>
      <c r="I190" s="871"/>
      <c r="K190" s="1009"/>
    </row>
    <row r="191" spans="2:11" s="872" customFormat="1" ht="18" hidden="1">
      <c r="B191" s="869"/>
      <c r="C191" s="1004"/>
      <c r="D191" s="1005"/>
      <c r="E191" s="894"/>
      <c r="F191" s="998"/>
      <c r="G191" s="998"/>
      <c r="H191" s="895"/>
      <c r="I191" s="871"/>
      <c r="K191" s="1009"/>
    </row>
    <row r="192" spans="2:11" s="872" customFormat="1" ht="18" hidden="1">
      <c r="B192" s="869"/>
      <c r="C192" s="1004"/>
      <c r="D192" s="1005"/>
      <c r="E192" s="894"/>
      <c r="F192" s="998"/>
      <c r="G192" s="998"/>
      <c r="H192" s="895"/>
      <c r="I192" s="871"/>
      <c r="K192" s="1009"/>
    </row>
    <row r="193" spans="2:11" s="872" customFormat="1" ht="18" hidden="1">
      <c r="B193" s="869"/>
      <c r="C193" s="1004"/>
      <c r="D193" s="1005"/>
      <c r="E193" s="894"/>
      <c r="F193" s="998"/>
      <c r="G193" s="998"/>
      <c r="H193" s="895"/>
      <c r="I193" s="871"/>
      <c r="K193" s="1009"/>
    </row>
    <row r="194" spans="2:11" s="872" customFormat="1" ht="18" hidden="1">
      <c r="B194" s="869"/>
      <c r="C194" s="1006"/>
      <c r="D194" s="1005"/>
      <c r="E194" s="958"/>
      <c r="F194" s="1000"/>
      <c r="G194" s="1000"/>
      <c r="H194" s="895"/>
      <c r="I194" s="871"/>
      <c r="K194" s="1009"/>
    </row>
    <row r="195" spans="2:11" s="872" customFormat="1" ht="18.75" hidden="1" thickBot="1">
      <c r="B195" s="869"/>
      <c r="C195" s="1007"/>
      <c r="D195" s="1008"/>
      <c r="E195" s="984"/>
      <c r="F195" s="1003"/>
      <c r="G195" s="1003"/>
      <c r="H195" s="985"/>
      <c r="I195" s="871"/>
      <c r="K195" s="1009"/>
    </row>
    <row r="196" spans="2:9" s="872" customFormat="1" ht="15">
      <c r="B196" s="869"/>
      <c r="C196" s="938"/>
      <c r="D196" s="973"/>
      <c r="E196" s="973"/>
      <c r="F196" s="973"/>
      <c r="G196" s="973"/>
      <c r="H196" s="977"/>
      <c r="I196" s="871"/>
    </row>
    <row r="197" spans="2:11" ht="15.75" thickBot="1">
      <c r="B197" s="986"/>
      <c r="C197" s="1395"/>
      <c r="D197" s="1395"/>
      <c r="E197" s="987"/>
      <c r="F197" s="987"/>
      <c r="G197" s="987"/>
      <c r="H197" s="988"/>
      <c r="I197" s="989"/>
      <c r="K197" s="872"/>
    </row>
    <row r="198" spans="3:8" ht="12.75">
      <c r="C198" s="456"/>
      <c r="D198" s="456"/>
      <c r="E198" s="866"/>
      <c r="F198" s="866"/>
      <c r="G198" s="866"/>
      <c r="H198" s="456"/>
    </row>
    <row r="199" spans="3:8" ht="12.75">
      <c r="C199" s="990" t="s">
        <v>68</v>
      </c>
      <c r="D199" s="456"/>
      <c r="E199" s="866"/>
      <c r="F199" s="866"/>
      <c r="G199" s="866"/>
      <c r="H199" s="856" t="s">
        <v>671</v>
      </c>
    </row>
    <row r="200" spans="3:8" ht="12.75">
      <c r="C200" s="991" t="s">
        <v>69</v>
      </c>
      <c r="D200" s="456"/>
      <c r="E200" s="866"/>
      <c r="F200" s="866"/>
      <c r="G200" s="866"/>
      <c r="H200" s="456"/>
    </row>
    <row r="201" spans="3:8" ht="12.75">
      <c r="C201" s="991" t="s">
        <v>70</v>
      </c>
      <c r="D201" s="456"/>
      <c r="E201" s="866"/>
      <c r="F201" s="866"/>
      <c r="G201" s="866"/>
      <c r="H201" s="456"/>
    </row>
    <row r="202" spans="3:8" ht="12.75">
      <c r="C202" s="991" t="s">
        <v>71</v>
      </c>
      <c r="D202" s="456"/>
      <c r="E202" s="866"/>
      <c r="F202" s="866"/>
      <c r="G202" s="866"/>
      <c r="H202" s="456"/>
    </row>
    <row r="203" spans="3:8" ht="12.75">
      <c r="C203" s="991" t="s">
        <v>72</v>
      </c>
      <c r="D203" s="456"/>
      <c r="E203" s="866"/>
      <c r="F203" s="866"/>
      <c r="G203" s="866"/>
      <c r="H203" s="456"/>
    </row>
    <row r="204" spans="3:8" ht="12.75">
      <c r="C204" s="456"/>
      <c r="D204" s="456"/>
      <c r="E204" s="866"/>
      <c r="F204" s="866"/>
      <c r="G204" s="866"/>
      <c r="H204" s="456"/>
    </row>
    <row r="205" spans="3:8" ht="12.75">
      <c r="C205" s="456"/>
      <c r="D205" s="456"/>
      <c r="E205" s="866"/>
      <c r="F205" s="866"/>
      <c r="G205" s="866"/>
      <c r="H205" s="456"/>
    </row>
    <row r="206" spans="3:8" ht="12.75">
      <c r="C206" s="456"/>
      <c r="D206" s="456"/>
      <c r="E206" s="866"/>
      <c r="F206" s="866"/>
      <c r="G206" s="866"/>
      <c r="H206" s="456"/>
    </row>
    <row r="207" spans="3:8" s="904" customFormat="1" ht="20.25">
      <c r="C207" s="992" t="s">
        <v>653</v>
      </c>
      <c r="D207" s="456"/>
      <c r="E207" s="866"/>
      <c r="F207" s="993"/>
      <c r="G207" s="993"/>
      <c r="H207" s="865"/>
    </row>
    <row r="208" spans="3:8" ht="12.75">
      <c r="C208" s="456"/>
      <c r="D208" s="456"/>
      <c r="E208" s="866"/>
      <c r="H208" s="456"/>
    </row>
    <row r="209" spans="3:5" ht="12.75">
      <c r="C209" s="456"/>
      <c r="D209" s="456"/>
      <c r="E209" s="866"/>
    </row>
    <row r="210" spans="3:5" ht="18.75" thickBot="1">
      <c r="C210" s="961" t="s">
        <v>621</v>
      </c>
      <c r="D210" s="962"/>
      <c r="E210" s="963"/>
    </row>
    <row r="211" spans="3:5" ht="22.5" customHeight="1" thickTop="1">
      <c r="C211" s="456"/>
      <c r="D211" s="456" t="s">
        <v>654</v>
      </c>
      <c r="E211" s="866">
        <f>+E160</f>
        <v>4615.070000000007</v>
      </c>
    </row>
    <row r="212" spans="4:5" ht="22.5" customHeight="1">
      <c r="D212" s="448" t="s">
        <v>655</v>
      </c>
      <c r="E212" s="858">
        <f>'FC-3_CPyG'!G60</f>
        <v>4615.069999999978</v>
      </c>
    </row>
    <row r="213" ht="22.5" customHeight="1">
      <c r="E213" s="994" t="str">
        <f>IF(ROUND(E211-E212,2)=0,"OK","Mal, revísalo")</f>
        <v>OK</v>
      </c>
    </row>
    <row r="215" spans="4:5" ht="22.5" customHeight="1">
      <c r="D215" s="448" t="s">
        <v>656</v>
      </c>
      <c r="E215" s="858">
        <f>+H160</f>
        <v>4615.070000000007</v>
      </c>
    </row>
    <row r="216" spans="4:5" ht="22.5" customHeight="1">
      <c r="D216" s="448" t="s">
        <v>657</v>
      </c>
      <c r="E216" s="858">
        <f>+H162</f>
        <v>-4615.070000000007</v>
      </c>
    </row>
    <row r="217" ht="22.5" customHeight="1">
      <c r="E217" s="994" t="str">
        <f>IF(ROUND(E215+E216,2)=0,"OK","Revísalo")</f>
        <v>OK</v>
      </c>
    </row>
  </sheetData>
  <sheetProtection sheet="1" scenarios="1" selectLockedCells="1" selectUnlockedCells="1"/>
  <mergeCells count="22">
    <mergeCell ref="F163:F165"/>
    <mergeCell ref="H163:H165"/>
    <mergeCell ref="G163:G165"/>
    <mergeCell ref="C54:D54"/>
    <mergeCell ref="H6:H7"/>
    <mergeCell ref="D9:H9"/>
    <mergeCell ref="C12:D12"/>
    <mergeCell ref="C14:D14"/>
    <mergeCell ref="C43:D43"/>
    <mergeCell ref="C197:D197"/>
    <mergeCell ref="C158:D158"/>
    <mergeCell ref="C72:D72"/>
    <mergeCell ref="C74:D74"/>
    <mergeCell ref="C76:D76"/>
    <mergeCell ref="C86:D86"/>
    <mergeCell ref="C89:D89"/>
    <mergeCell ref="C113:D113"/>
    <mergeCell ref="C124:D124"/>
    <mergeCell ref="C142:D142"/>
    <mergeCell ref="C144:D144"/>
    <mergeCell ref="C149:D149"/>
    <mergeCell ref="C162:D16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tabSelected="1" zoomScalePageLayoutView="0" workbookViewId="0" topLeftCell="A1">
      <selection activeCell="K21" sqref="K21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791" t="s">
        <v>659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263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5"/>
    </row>
    <row r="6" spans="2:24" ht="30" customHeight="1">
      <c r="B6" s="8"/>
      <c r="C6" s="1" t="s">
        <v>0</v>
      </c>
      <c r="D6" s="22"/>
      <c r="E6" s="22"/>
      <c r="F6" s="22"/>
      <c r="G6" s="3"/>
      <c r="H6" s="1250">
        <f>ejercicio</f>
        <v>2020</v>
      </c>
      <c r="I6" s="9"/>
      <c r="K6" s="266"/>
      <c r="L6" s="267" t="s">
        <v>463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9"/>
    </row>
    <row r="7" spans="2:24" ht="30" customHeight="1">
      <c r="B7" s="8"/>
      <c r="C7" s="1" t="s">
        <v>1</v>
      </c>
      <c r="D7" s="3"/>
      <c r="E7" s="3"/>
      <c r="F7" s="3"/>
      <c r="G7" s="3"/>
      <c r="H7" s="1250">
        <v>2018</v>
      </c>
      <c r="I7" s="9"/>
      <c r="K7" s="266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9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66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</row>
    <row r="9" spans="2:24" ht="30" customHeight="1">
      <c r="B9" s="8"/>
      <c r="C9" s="38" t="s">
        <v>2</v>
      </c>
      <c r="D9" s="1255" t="str">
        <f>Entidad</f>
        <v>AGENCIA INSULAR DE LA ENERGIA DE TENERIFE FUNDACIÓN CANARIA</v>
      </c>
      <c r="E9" s="1255"/>
      <c r="F9" s="1255"/>
      <c r="G9" s="1255"/>
      <c r="H9" s="1255"/>
      <c r="I9" s="9"/>
      <c r="K9" s="270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266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/>
    </row>
    <row r="11" spans="2:24" s="12" customFormat="1" ht="30" customHeight="1">
      <c r="B11" s="23"/>
      <c r="C11" s="11" t="s">
        <v>67</v>
      </c>
      <c r="D11" s="11"/>
      <c r="E11" s="11"/>
      <c r="F11" s="11"/>
      <c r="G11" s="11"/>
      <c r="H11" s="11"/>
      <c r="I11" s="24"/>
      <c r="K11" s="273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</row>
    <row r="13" spans="2:24" ht="22.5" customHeight="1">
      <c r="B13" s="8"/>
      <c r="C13" s="13" t="s">
        <v>443</v>
      </c>
      <c r="D13" s="13"/>
      <c r="E13" s="13"/>
      <c r="F13" s="13"/>
      <c r="G13" s="13"/>
      <c r="H13" s="376">
        <f>+H15+H19</f>
        <v>9</v>
      </c>
      <c r="I13" s="9"/>
      <c r="K13" s="266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266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9"/>
    </row>
    <row r="15" spans="2:24" ht="22.5" customHeight="1">
      <c r="B15" s="8"/>
      <c r="C15" s="3"/>
      <c r="D15" s="377" t="s">
        <v>444</v>
      </c>
      <c r="E15" s="377"/>
      <c r="F15" s="377"/>
      <c r="G15" s="377"/>
      <c r="H15" s="378">
        <f>H16+H17</f>
        <v>5</v>
      </c>
      <c r="I15" s="9"/>
      <c r="K15" s="266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</row>
    <row r="16" spans="2:24" ht="22.5" customHeight="1">
      <c r="B16" s="8"/>
      <c r="C16" s="3"/>
      <c r="D16" s="3"/>
      <c r="E16" s="25" t="s">
        <v>3</v>
      </c>
      <c r="F16" s="25"/>
      <c r="G16" s="25"/>
      <c r="H16" s="295">
        <v>5</v>
      </c>
      <c r="I16" s="9"/>
      <c r="K16" s="266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</row>
    <row r="17" spans="2:24" ht="22.5" customHeight="1">
      <c r="B17" s="8"/>
      <c r="C17" s="3"/>
      <c r="D17" s="3"/>
      <c r="E17" s="25" t="s">
        <v>4</v>
      </c>
      <c r="F17" s="25"/>
      <c r="G17" s="25"/>
      <c r="H17" s="295"/>
      <c r="I17" s="9"/>
      <c r="K17" s="266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9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266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9"/>
    </row>
    <row r="19" spans="2:24" ht="22.5" customHeight="1">
      <c r="B19" s="8"/>
      <c r="C19" s="3"/>
      <c r="D19" s="377" t="s">
        <v>445</v>
      </c>
      <c r="E19" s="377"/>
      <c r="F19" s="377"/>
      <c r="G19" s="377"/>
      <c r="H19" s="379">
        <v>4</v>
      </c>
      <c r="I19" s="9"/>
      <c r="K19" s="266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266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266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266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</row>
    <row r="23" spans="2:24" ht="22.5" customHeight="1">
      <c r="B23" s="8"/>
      <c r="C23" s="28" t="s">
        <v>446</v>
      </c>
      <c r="D23" s="1237" t="s">
        <v>891</v>
      </c>
      <c r="E23" s="380"/>
      <c r="F23" s="380"/>
      <c r="G23" s="380"/>
      <c r="H23" s="1239">
        <v>43794</v>
      </c>
      <c r="I23" s="9"/>
      <c r="K23" s="266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9"/>
    </row>
    <row r="24" spans="2:24" ht="22.5" customHeight="1">
      <c r="B24" s="8"/>
      <c r="C24" s="29" t="s">
        <v>447</v>
      </c>
      <c r="D24" s="1238" t="s">
        <v>867</v>
      </c>
      <c r="E24" s="381"/>
      <c r="F24" s="381"/>
      <c r="G24" s="381"/>
      <c r="H24" s="1240">
        <v>42697</v>
      </c>
      <c r="I24" s="9"/>
      <c r="K24" s="266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2:24" ht="22.5" customHeight="1">
      <c r="B25" s="8"/>
      <c r="C25" s="29" t="s">
        <v>448</v>
      </c>
      <c r="D25" s="1238" t="s">
        <v>868</v>
      </c>
      <c r="E25" s="381"/>
      <c r="F25" s="381"/>
      <c r="G25" s="381"/>
      <c r="H25" s="1240">
        <v>41682</v>
      </c>
      <c r="I25" s="9"/>
      <c r="K25" s="266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9"/>
    </row>
    <row r="26" spans="2:24" ht="22.5" customHeight="1">
      <c r="B26" s="8"/>
      <c r="C26" s="29" t="s">
        <v>449</v>
      </c>
      <c r="D26" s="1238"/>
      <c r="E26" s="381"/>
      <c r="F26" s="381"/>
      <c r="G26" s="381"/>
      <c r="H26" s="1240"/>
      <c r="I26" s="9"/>
      <c r="K26" s="266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9"/>
    </row>
    <row r="27" spans="2:24" ht="22.5" customHeight="1">
      <c r="B27" s="8"/>
      <c r="C27" s="29" t="s">
        <v>8</v>
      </c>
      <c r="D27" s="1238" t="s">
        <v>869</v>
      </c>
      <c r="E27" s="381"/>
      <c r="F27" s="381"/>
      <c r="G27" s="381"/>
      <c r="H27" s="1240">
        <v>42697</v>
      </c>
      <c r="I27" s="9"/>
      <c r="K27" s="266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</row>
    <row r="28" spans="2:24" ht="22.5" customHeight="1">
      <c r="B28" s="8"/>
      <c r="C28" s="29" t="s">
        <v>9</v>
      </c>
      <c r="D28" s="1238" t="s">
        <v>870</v>
      </c>
      <c r="E28" s="381"/>
      <c r="F28" s="381"/>
      <c r="G28" s="381"/>
      <c r="H28" s="1240">
        <v>42697</v>
      </c>
      <c r="I28" s="9"/>
      <c r="K28" s="266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9"/>
    </row>
    <row r="29" spans="2:24" ht="22.5" customHeight="1">
      <c r="B29" s="8"/>
      <c r="C29" s="29" t="s">
        <v>10</v>
      </c>
      <c r="D29" s="1238" t="s">
        <v>871</v>
      </c>
      <c r="E29" s="381"/>
      <c r="F29" s="381"/>
      <c r="G29" s="381"/>
      <c r="H29" s="1240">
        <v>42697</v>
      </c>
      <c r="I29" s="9"/>
      <c r="K29" s="266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9"/>
    </row>
    <row r="30" spans="2:24" ht="22.5" customHeight="1">
      <c r="B30" s="8"/>
      <c r="C30" s="29" t="s">
        <v>11</v>
      </c>
      <c r="D30" s="1238" t="s">
        <v>872</v>
      </c>
      <c r="E30" s="381"/>
      <c r="F30" s="381"/>
      <c r="G30" s="381"/>
      <c r="H30" s="1240">
        <v>42697</v>
      </c>
      <c r="I30" s="9"/>
      <c r="K30" s="276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</row>
    <row r="31" spans="2:24" ht="22.5" customHeight="1">
      <c r="B31" s="8"/>
      <c r="C31" s="29" t="s">
        <v>12</v>
      </c>
      <c r="D31" s="1238" t="s">
        <v>873</v>
      </c>
      <c r="E31" s="381"/>
      <c r="F31" s="381"/>
      <c r="G31" s="381"/>
      <c r="H31" s="1240">
        <v>42697</v>
      </c>
      <c r="I31" s="9"/>
      <c r="K31" s="276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</row>
    <row r="32" spans="2:24" ht="22.5" customHeight="1">
      <c r="B32" s="8"/>
      <c r="C32" s="29" t="s">
        <v>13</v>
      </c>
      <c r="D32" s="1238" t="s">
        <v>874</v>
      </c>
      <c r="E32" s="381"/>
      <c r="F32" s="381"/>
      <c r="G32" s="381"/>
      <c r="H32" s="1240">
        <v>42697</v>
      </c>
      <c r="I32" s="9"/>
      <c r="K32" s="266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9"/>
    </row>
    <row r="33" spans="2:24" ht="22.5" customHeight="1">
      <c r="B33" s="8"/>
      <c r="C33" s="29" t="s">
        <v>14</v>
      </c>
      <c r="D33" s="1238" t="s">
        <v>875</v>
      </c>
      <c r="E33" s="381"/>
      <c r="F33" s="381"/>
      <c r="G33" s="381"/>
      <c r="H33" s="1240">
        <v>42697</v>
      </c>
      <c r="I33" s="9"/>
      <c r="K33" s="266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</row>
    <row r="34" spans="2:24" ht="22.5" customHeight="1">
      <c r="B34" s="8"/>
      <c r="C34" s="29" t="s">
        <v>15</v>
      </c>
      <c r="D34" s="381"/>
      <c r="E34" s="381"/>
      <c r="F34" s="381"/>
      <c r="G34" s="381"/>
      <c r="H34" s="296"/>
      <c r="I34" s="9"/>
      <c r="K34" s="266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9"/>
    </row>
    <row r="35" spans="2:24" ht="22.5" customHeight="1">
      <c r="B35" s="8"/>
      <c r="C35" s="29" t="s">
        <v>16</v>
      </c>
      <c r="D35" s="381"/>
      <c r="E35" s="381"/>
      <c r="F35" s="381"/>
      <c r="G35" s="381"/>
      <c r="H35" s="296"/>
      <c r="I35" s="9"/>
      <c r="K35" s="266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9"/>
    </row>
    <row r="36" spans="2:24" ht="22.5" customHeight="1">
      <c r="B36" s="8"/>
      <c r="C36" s="29" t="s">
        <v>17</v>
      </c>
      <c r="D36" s="381"/>
      <c r="E36" s="381"/>
      <c r="F36" s="381"/>
      <c r="G36" s="381"/>
      <c r="H36" s="296"/>
      <c r="I36" s="9"/>
      <c r="K36" s="279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1"/>
    </row>
    <row r="37" spans="2:24" ht="22.5" customHeight="1">
      <c r="B37" s="8"/>
      <c r="C37" s="29" t="s">
        <v>18</v>
      </c>
      <c r="D37" s="381"/>
      <c r="E37" s="381"/>
      <c r="F37" s="381"/>
      <c r="G37" s="381"/>
      <c r="H37" s="296"/>
      <c r="I37" s="9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</row>
    <row r="38" spans="2:24" ht="22.5" customHeight="1">
      <c r="B38" s="8"/>
      <c r="C38" s="29" t="s">
        <v>19</v>
      </c>
      <c r="D38" s="381"/>
      <c r="E38" s="381"/>
      <c r="F38" s="381"/>
      <c r="G38" s="381"/>
      <c r="H38" s="296"/>
      <c r="I38" s="9"/>
      <c r="K38" s="279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1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279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1"/>
    </row>
    <row r="40" spans="2:24" ht="22.5" customHeight="1">
      <c r="B40" s="8"/>
      <c r="C40" s="33" t="s">
        <v>450</v>
      </c>
      <c r="D40" s="382"/>
      <c r="E40" s="382"/>
      <c r="F40" s="382"/>
      <c r="G40" s="382"/>
      <c r="H40" s="297"/>
      <c r="I40" s="9"/>
      <c r="K40" s="266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</row>
    <row r="41" spans="2:24" ht="22.5" customHeight="1">
      <c r="B41" s="8"/>
      <c r="C41" s="33" t="s">
        <v>35</v>
      </c>
      <c r="D41" s="1238" t="s">
        <v>892</v>
      </c>
      <c r="E41" s="381"/>
      <c r="F41" s="381"/>
      <c r="G41" s="381"/>
      <c r="H41" s="297"/>
      <c r="I41" s="9"/>
      <c r="K41" s="266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282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7:10" ht="22.5" customHeight="1">
      <c r="G43" s="35"/>
      <c r="J43" s="791" t="s">
        <v>660</v>
      </c>
    </row>
    <row r="44" spans="3:25" s="41" customFormat="1" ht="15">
      <c r="C44" s="36" t="s">
        <v>68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69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70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71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72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6"/>
  <sheetViews>
    <sheetView zoomScalePageLayoutView="0" workbookViewId="0" topLeftCell="A15">
      <selection activeCell="C49" sqref="C49"/>
    </sheetView>
  </sheetViews>
  <sheetFormatPr defaultColWidth="10.77734375" defaultRowHeight="22.5" customHeight="1"/>
  <cols>
    <col min="1" max="1" width="4.21484375" style="547" bestFit="1" customWidth="1"/>
    <col min="2" max="2" width="3.21484375" style="547" customWidth="1"/>
    <col min="3" max="3" width="13.5546875" style="547" customWidth="1"/>
    <col min="4" max="4" width="16.21484375" style="547" customWidth="1"/>
    <col min="5" max="5" width="13.99609375" style="547" customWidth="1"/>
    <col min="6" max="7" width="16.21484375" style="547" customWidth="1"/>
    <col min="8" max="8" width="10.21484375" style="547" customWidth="1"/>
    <col min="9" max="9" width="12.99609375" style="547" customWidth="1"/>
    <col min="10" max="10" width="10.77734375" style="547" customWidth="1"/>
    <col min="11" max="11" width="1.99609375" style="547" customWidth="1"/>
    <col min="12" max="12" width="12.77734375" style="547" customWidth="1"/>
    <col min="13" max="15" width="10.77734375" style="547" customWidth="1"/>
    <col min="16" max="16" width="30.4453125" style="547" customWidth="1"/>
    <col min="17" max="17" width="3.21484375" style="547" customWidth="1"/>
    <col min="18" max="16384" width="10.77734375" style="547" customWidth="1"/>
  </cols>
  <sheetData>
    <row r="1" ht="22.5" customHeight="1">
      <c r="D1" s="548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7" t="s">
        <v>659</v>
      </c>
    </row>
    <row r="5" spans="2:32" ht="9" customHeight="1">
      <c r="B5" s="549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1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52"/>
      <c r="C6" s="553" t="s">
        <v>0</v>
      </c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P6" s="1256">
        <f>ejercicio</f>
        <v>2020</v>
      </c>
      <c r="Q6" s="554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52"/>
      <c r="C7" s="553" t="s">
        <v>1</v>
      </c>
      <c r="D7" s="548"/>
      <c r="E7" s="548"/>
      <c r="F7" s="548"/>
      <c r="G7" s="548"/>
      <c r="H7" s="548"/>
      <c r="I7" s="548"/>
      <c r="J7" s="548"/>
      <c r="K7" s="548"/>
      <c r="L7" s="548"/>
      <c r="M7" s="555"/>
      <c r="N7" s="548"/>
      <c r="P7" s="1256"/>
      <c r="Q7" s="554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52"/>
      <c r="C8" s="556"/>
      <c r="D8" s="548"/>
      <c r="E8" s="548"/>
      <c r="F8" s="548"/>
      <c r="G8" s="548"/>
      <c r="H8" s="548"/>
      <c r="I8" s="548"/>
      <c r="J8" s="548"/>
      <c r="K8" s="548"/>
      <c r="L8" s="548"/>
      <c r="M8" s="555"/>
      <c r="N8" s="548"/>
      <c r="O8" s="557"/>
      <c r="P8" s="557"/>
      <c r="Q8" s="554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561" customFormat="1" ht="30" customHeight="1">
      <c r="B9" s="558"/>
      <c r="C9" s="559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539"/>
      <c r="Q9" s="560"/>
      <c r="S9" s="270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2:32" ht="6.75" customHeight="1">
      <c r="B10" s="552"/>
      <c r="C10" s="548"/>
      <c r="D10" s="548"/>
      <c r="E10" s="548"/>
      <c r="F10" s="548"/>
      <c r="G10" s="548"/>
      <c r="H10" s="548"/>
      <c r="I10" s="555"/>
      <c r="J10" s="548"/>
      <c r="K10" s="548"/>
      <c r="L10" s="548"/>
      <c r="M10" s="548"/>
      <c r="N10" s="548"/>
      <c r="O10" s="548"/>
      <c r="P10" s="548"/>
      <c r="Q10" s="554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565" customFormat="1" ht="30" customHeight="1">
      <c r="B11" s="562"/>
      <c r="C11" s="563" t="s">
        <v>74</v>
      </c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4"/>
      <c r="S11" s="273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5"/>
    </row>
    <row r="12" spans="2:32" ht="22.5" customHeight="1">
      <c r="B12" s="552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54"/>
      <c r="S12" s="273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5"/>
    </row>
    <row r="13" spans="2:32" ht="22.5" customHeight="1">
      <c r="B13" s="552"/>
      <c r="C13" s="566" t="s">
        <v>661</v>
      </c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54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ht="22.5" customHeight="1">
      <c r="B14" s="552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4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ht="22.5" customHeight="1">
      <c r="B15" s="552"/>
      <c r="C15" s="548"/>
      <c r="D15" s="548"/>
      <c r="E15" s="548"/>
      <c r="F15" s="1261" t="s">
        <v>492</v>
      </c>
      <c r="G15" s="1261"/>
      <c r="H15" s="1261"/>
      <c r="I15" s="567">
        <f>ejercicio-2</f>
        <v>2018</v>
      </c>
      <c r="J15" s="568"/>
      <c r="K15" s="548"/>
      <c r="L15" s="1261" t="s">
        <v>491</v>
      </c>
      <c r="M15" s="1261"/>
      <c r="N15" s="1261"/>
      <c r="O15" s="569">
        <f>ejercicio-1</f>
        <v>2019</v>
      </c>
      <c r="P15" s="570"/>
      <c r="Q15" s="554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578" customFormat="1" ht="51" customHeight="1">
      <c r="B16" s="571"/>
      <c r="C16" s="572" t="s">
        <v>20</v>
      </c>
      <c r="D16" s="572"/>
      <c r="E16" s="573" t="s">
        <v>21</v>
      </c>
      <c r="F16" s="573" t="s">
        <v>22</v>
      </c>
      <c r="G16" s="573" t="s">
        <v>489</v>
      </c>
      <c r="H16" s="574" t="s">
        <v>488</v>
      </c>
      <c r="I16" s="573" t="s">
        <v>664</v>
      </c>
      <c r="J16" s="573" t="s">
        <v>665</v>
      </c>
      <c r="K16" s="573"/>
      <c r="L16" s="575" t="s">
        <v>493</v>
      </c>
      <c r="M16" s="575" t="s">
        <v>24</v>
      </c>
      <c r="N16" s="575" t="s">
        <v>494</v>
      </c>
      <c r="O16" s="575" t="s">
        <v>26</v>
      </c>
      <c r="P16" s="576" t="s">
        <v>355</v>
      </c>
      <c r="Q16" s="577"/>
      <c r="S16" s="266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</row>
    <row r="17" spans="2:32" ht="22.5" customHeight="1">
      <c r="B17" s="552"/>
      <c r="C17" s="1241" t="s">
        <v>876</v>
      </c>
      <c r="D17" s="1241"/>
      <c r="E17" s="1244" t="s">
        <v>877</v>
      </c>
      <c r="F17" s="1245">
        <f>60000/170000</f>
        <v>0.35294117647058826</v>
      </c>
      <c r="G17" s="1246" t="s">
        <v>878</v>
      </c>
      <c r="H17" s="1246" t="s">
        <v>878</v>
      </c>
      <c r="I17" s="1247">
        <v>60000</v>
      </c>
      <c r="J17" s="300"/>
      <c r="K17" s="300"/>
      <c r="L17" s="300"/>
      <c r="M17" s="300"/>
      <c r="N17" s="300"/>
      <c r="O17" s="300"/>
      <c r="P17" s="300"/>
      <c r="Q17" s="554"/>
      <c r="S17" s="266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</row>
    <row r="18" spans="2:32" ht="22.5" customHeight="1">
      <c r="B18" s="552"/>
      <c r="C18" s="1242" t="s">
        <v>879</v>
      </c>
      <c r="D18" s="1242"/>
      <c r="E18" s="1243" t="s">
        <v>880</v>
      </c>
      <c r="F18" s="1245">
        <f>40000/170000</f>
        <v>0.23529411764705882</v>
      </c>
      <c r="G18" s="1246" t="s">
        <v>878</v>
      </c>
      <c r="H18" s="1246" t="s">
        <v>878</v>
      </c>
      <c r="I18" s="1247">
        <v>40000</v>
      </c>
      <c r="J18" s="304"/>
      <c r="K18" s="304"/>
      <c r="L18" s="304"/>
      <c r="M18" s="304"/>
      <c r="N18" s="304"/>
      <c r="O18" s="304"/>
      <c r="P18" s="304"/>
      <c r="Q18" s="554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2:32" ht="22.5" customHeight="1">
      <c r="B19" s="552"/>
      <c r="C19" s="1242" t="s">
        <v>881</v>
      </c>
      <c r="D19" s="1242"/>
      <c r="E19" s="1243" t="s">
        <v>882</v>
      </c>
      <c r="F19" s="1245">
        <f>20000/170000</f>
        <v>0.11764705882352941</v>
      </c>
      <c r="G19" s="1246" t="s">
        <v>878</v>
      </c>
      <c r="H19" s="1246" t="s">
        <v>878</v>
      </c>
      <c r="I19" s="1247">
        <v>20000</v>
      </c>
      <c r="J19" s="304"/>
      <c r="K19" s="304"/>
      <c r="L19" s="304"/>
      <c r="M19" s="304"/>
      <c r="N19" s="304"/>
      <c r="O19" s="304"/>
      <c r="P19" s="304"/>
      <c r="Q19" s="554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2:32" ht="22.5" customHeight="1">
      <c r="B20" s="552"/>
      <c r="C20" s="1242" t="s">
        <v>883</v>
      </c>
      <c r="D20" s="1242"/>
      <c r="E20" s="1243" t="s">
        <v>884</v>
      </c>
      <c r="F20" s="1245">
        <f>15000/170000</f>
        <v>0.08823529411764706</v>
      </c>
      <c r="G20" s="1246" t="s">
        <v>878</v>
      </c>
      <c r="H20" s="1246" t="s">
        <v>878</v>
      </c>
      <c r="I20" s="1247">
        <v>15000</v>
      </c>
      <c r="J20" s="304"/>
      <c r="K20" s="304"/>
      <c r="L20" s="304"/>
      <c r="M20" s="304"/>
      <c r="N20" s="304"/>
      <c r="O20" s="304"/>
      <c r="P20" s="304"/>
      <c r="Q20" s="554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2:32" ht="22.5" customHeight="1">
      <c r="B21" s="552"/>
      <c r="C21" s="1242" t="s">
        <v>885</v>
      </c>
      <c r="D21" s="1242"/>
      <c r="E21" s="1243" t="s">
        <v>886</v>
      </c>
      <c r="F21" s="1245">
        <f>15000/170000</f>
        <v>0.08823529411764706</v>
      </c>
      <c r="G21" s="1246" t="s">
        <v>878</v>
      </c>
      <c r="H21" s="1246" t="s">
        <v>878</v>
      </c>
      <c r="I21" s="1247">
        <v>15000</v>
      </c>
      <c r="J21" s="304"/>
      <c r="K21" s="304"/>
      <c r="L21" s="304"/>
      <c r="M21" s="304"/>
      <c r="N21" s="304"/>
      <c r="O21" s="304"/>
      <c r="P21" s="304"/>
      <c r="Q21" s="554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ht="22.5" customHeight="1">
      <c r="B22" s="552"/>
      <c r="C22" s="1242" t="s">
        <v>887</v>
      </c>
      <c r="D22" s="1242"/>
      <c r="E22" s="1248" t="s">
        <v>888</v>
      </c>
      <c r="F22" s="1245">
        <f>10000/170000</f>
        <v>0.058823529411764705</v>
      </c>
      <c r="G22" s="1246" t="s">
        <v>878</v>
      </c>
      <c r="H22" s="1246" t="s">
        <v>878</v>
      </c>
      <c r="I22" s="1247">
        <v>10000</v>
      </c>
      <c r="J22" s="304"/>
      <c r="K22" s="304"/>
      <c r="L22" s="304"/>
      <c r="M22" s="304"/>
      <c r="N22" s="304"/>
      <c r="O22" s="304"/>
      <c r="P22" s="304"/>
      <c r="Q22" s="554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ht="22.5" customHeight="1">
      <c r="B23" s="552"/>
      <c r="C23" s="1242" t="s">
        <v>889</v>
      </c>
      <c r="D23" s="1242"/>
      <c r="E23" s="1243" t="s">
        <v>890</v>
      </c>
      <c r="F23" s="1245">
        <f>10000/170000</f>
        <v>0.058823529411764705</v>
      </c>
      <c r="G23" s="1246" t="s">
        <v>878</v>
      </c>
      <c r="H23" s="1246" t="s">
        <v>878</v>
      </c>
      <c r="I23" s="1247">
        <v>10000</v>
      </c>
      <c r="J23" s="304"/>
      <c r="K23" s="304"/>
      <c r="L23" s="304"/>
      <c r="M23" s="304"/>
      <c r="N23" s="304"/>
      <c r="O23" s="304"/>
      <c r="P23" s="304"/>
      <c r="Q23" s="554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ht="22.5" customHeight="1">
      <c r="B24" s="552"/>
      <c r="C24" s="301"/>
      <c r="D24" s="301"/>
      <c r="E24" s="590"/>
      <c r="F24" s="302"/>
      <c r="G24" s="588"/>
      <c r="H24" s="588"/>
      <c r="I24" s="304"/>
      <c r="J24" s="304"/>
      <c r="K24" s="304"/>
      <c r="L24" s="304"/>
      <c r="M24" s="304"/>
      <c r="N24" s="304"/>
      <c r="O24" s="304"/>
      <c r="P24" s="304"/>
      <c r="Q24" s="554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552"/>
      <c r="C25" s="301"/>
      <c r="D25" s="301"/>
      <c r="E25" s="590"/>
      <c r="F25" s="302"/>
      <c r="G25" s="588"/>
      <c r="H25" s="588"/>
      <c r="I25" s="304"/>
      <c r="J25" s="304"/>
      <c r="K25" s="304"/>
      <c r="L25" s="304"/>
      <c r="M25" s="304"/>
      <c r="N25" s="304"/>
      <c r="O25" s="304"/>
      <c r="P25" s="304"/>
      <c r="Q25" s="554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552"/>
      <c r="C26" s="301"/>
      <c r="D26" s="301"/>
      <c r="E26" s="590"/>
      <c r="F26" s="302"/>
      <c r="G26" s="588"/>
      <c r="H26" s="588"/>
      <c r="I26" s="304"/>
      <c r="J26" s="304"/>
      <c r="K26" s="304"/>
      <c r="L26" s="304"/>
      <c r="M26" s="304"/>
      <c r="N26" s="304"/>
      <c r="O26" s="304"/>
      <c r="P26" s="304"/>
      <c r="Q26" s="554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552"/>
      <c r="C27" s="301"/>
      <c r="D27" s="301"/>
      <c r="E27" s="590"/>
      <c r="F27" s="302"/>
      <c r="G27" s="588"/>
      <c r="H27" s="588"/>
      <c r="I27" s="304"/>
      <c r="J27" s="304"/>
      <c r="K27" s="304"/>
      <c r="L27" s="304"/>
      <c r="M27" s="304"/>
      <c r="N27" s="304"/>
      <c r="O27" s="304"/>
      <c r="P27" s="304"/>
      <c r="Q27" s="554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552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54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552"/>
      <c r="C29" s="566" t="s">
        <v>27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54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552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4"/>
      <c r="S30" s="276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</row>
    <row r="31" spans="2:32" ht="22.5" customHeight="1">
      <c r="B31" s="552"/>
      <c r="C31" s="548"/>
      <c r="D31" s="548"/>
      <c r="E31" s="548"/>
      <c r="F31" s="1261" t="s">
        <v>492</v>
      </c>
      <c r="G31" s="1261"/>
      <c r="H31" s="1261"/>
      <c r="I31" s="567">
        <f>ejercicio-2</f>
        <v>2018</v>
      </c>
      <c r="J31" s="568"/>
      <c r="K31" s="548"/>
      <c r="L31" s="1262" t="s">
        <v>491</v>
      </c>
      <c r="M31" s="1262"/>
      <c r="N31" s="1262"/>
      <c r="O31" s="579">
        <f>ejercicio-1</f>
        <v>2019</v>
      </c>
      <c r="Q31" s="554"/>
      <c r="S31" s="276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8"/>
    </row>
    <row r="32" spans="2:32" ht="43.5" customHeight="1">
      <c r="B32" s="552"/>
      <c r="C32" s="572" t="s">
        <v>20</v>
      </c>
      <c r="D32" s="572"/>
      <c r="E32" s="573" t="s">
        <v>21</v>
      </c>
      <c r="F32" s="573" t="s">
        <v>22</v>
      </c>
      <c r="G32" s="573" t="s">
        <v>489</v>
      </c>
      <c r="H32" s="574" t="s">
        <v>488</v>
      </c>
      <c r="I32" s="573" t="s">
        <v>664</v>
      </c>
      <c r="J32" s="573" t="s">
        <v>28</v>
      </c>
      <c r="K32" s="573"/>
      <c r="L32" s="573" t="s">
        <v>23</v>
      </c>
      <c r="M32" s="573" t="s">
        <v>24</v>
      </c>
      <c r="N32" s="573" t="s">
        <v>25</v>
      </c>
      <c r="O32" s="573" t="s">
        <v>26</v>
      </c>
      <c r="P32" s="576" t="s">
        <v>355</v>
      </c>
      <c r="Q32" s="554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552"/>
      <c r="C33" s="298"/>
      <c r="D33" s="298"/>
      <c r="E33" s="589"/>
      <c r="F33" s="383"/>
      <c r="G33" s="587"/>
      <c r="H33" s="299"/>
      <c r="I33" s="300"/>
      <c r="J33" s="300"/>
      <c r="K33" s="300"/>
      <c r="L33" s="300"/>
      <c r="M33" s="300"/>
      <c r="N33" s="300"/>
      <c r="O33" s="300"/>
      <c r="P33" s="300"/>
      <c r="Q33" s="554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>
      <c r="B34" s="552"/>
      <c r="C34" s="301"/>
      <c r="D34" s="301"/>
      <c r="E34" s="590"/>
      <c r="F34" s="384"/>
      <c r="G34" s="588"/>
      <c r="H34" s="303"/>
      <c r="I34" s="304"/>
      <c r="J34" s="304"/>
      <c r="K34" s="304"/>
      <c r="L34" s="304"/>
      <c r="M34" s="304"/>
      <c r="N34" s="304"/>
      <c r="O34" s="304"/>
      <c r="P34" s="304"/>
      <c r="Q34" s="554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552"/>
      <c r="C35" s="301"/>
      <c r="D35" s="301"/>
      <c r="E35" s="590"/>
      <c r="F35" s="384"/>
      <c r="G35" s="588"/>
      <c r="H35" s="303"/>
      <c r="I35" s="304"/>
      <c r="J35" s="304"/>
      <c r="K35" s="304"/>
      <c r="L35" s="304"/>
      <c r="M35" s="304"/>
      <c r="N35" s="304"/>
      <c r="O35" s="304"/>
      <c r="P35" s="304"/>
      <c r="Q35" s="554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552"/>
      <c r="C36" s="301"/>
      <c r="D36" s="301"/>
      <c r="E36" s="590"/>
      <c r="F36" s="384"/>
      <c r="G36" s="588"/>
      <c r="H36" s="303"/>
      <c r="I36" s="304"/>
      <c r="J36" s="304"/>
      <c r="K36" s="304"/>
      <c r="L36" s="304"/>
      <c r="M36" s="304"/>
      <c r="N36" s="304"/>
      <c r="O36" s="304"/>
      <c r="P36" s="304"/>
      <c r="Q36" s="554"/>
      <c r="S36" s="279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1"/>
    </row>
    <row r="37" spans="2:32" ht="22.5" customHeight="1">
      <c r="B37" s="552"/>
      <c r="C37" s="301"/>
      <c r="D37" s="301"/>
      <c r="E37" s="590"/>
      <c r="F37" s="384"/>
      <c r="G37" s="588"/>
      <c r="H37" s="303"/>
      <c r="I37" s="304"/>
      <c r="J37" s="304"/>
      <c r="K37" s="304"/>
      <c r="L37" s="304"/>
      <c r="M37" s="304"/>
      <c r="N37" s="304"/>
      <c r="O37" s="304"/>
      <c r="P37" s="304"/>
      <c r="Q37" s="554"/>
      <c r="S37" s="279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1"/>
    </row>
    <row r="38" spans="2:32" ht="22.5" customHeight="1">
      <c r="B38" s="552"/>
      <c r="C38" s="301"/>
      <c r="D38" s="301"/>
      <c r="E38" s="590"/>
      <c r="F38" s="384"/>
      <c r="G38" s="588"/>
      <c r="H38" s="303"/>
      <c r="I38" s="304"/>
      <c r="J38" s="304"/>
      <c r="K38" s="304"/>
      <c r="L38" s="304"/>
      <c r="M38" s="304"/>
      <c r="N38" s="304"/>
      <c r="O38" s="304"/>
      <c r="P38" s="304"/>
      <c r="Q38" s="554"/>
      <c r="S38" s="279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1"/>
    </row>
    <row r="39" spans="2:32" ht="22.5" customHeight="1">
      <c r="B39" s="552"/>
      <c r="C39" s="301"/>
      <c r="D39" s="301"/>
      <c r="E39" s="590"/>
      <c r="F39" s="384"/>
      <c r="G39" s="588"/>
      <c r="H39" s="303"/>
      <c r="I39" s="304"/>
      <c r="J39" s="304"/>
      <c r="K39" s="304"/>
      <c r="L39" s="304"/>
      <c r="M39" s="304"/>
      <c r="N39" s="304"/>
      <c r="O39" s="304"/>
      <c r="P39" s="304"/>
      <c r="Q39" s="554"/>
      <c r="S39" s="279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1"/>
    </row>
    <row r="40" spans="2:32" ht="22.5" customHeight="1">
      <c r="B40" s="552"/>
      <c r="C40" s="301"/>
      <c r="D40" s="301"/>
      <c r="E40" s="590"/>
      <c r="F40" s="384"/>
      <c r="G40" s="588"/>
      <c r="H40" s="303"/>
      <c r="I40" s="304"/>
      <c r="J40" s="304"/>
      <c r="K40" s="304"/>
      <c r="L40" s="304"/>
      <c r="M40" s="304"/>
      <c r="N40" s="304"/>
      <c r="O40" s="304"/>
      <c r="P40" s="304"/>
      <c r="Q40" s="554"/>
      <c r="S40" s="279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1"/>
    </row>
    <row r="41" spans="2:32" ht="22.5" customHeight="1">
      <c r="B41" s="552"/>
      <c r="C41" s="301"/>
      <c r="D41" s="301"/>
      <c r="E41" s="590"/>
      <c r="F41" s="384"/>
      <c r="G41" s="588"/>
      <c r="H41" s="303"/>
      <c r="I41" s="304"/>
      <c r="J41" s="304"/>
      <c r="K41" s="304"/>
      <c r="L41" s="304"/>
      <c r="M41" s="304"/>
      <c r="N41" s="304"/>
      <c r="O41" s="304"/>
      <c r="P41" s="304"/>
      <c r="Q41" s="554"/>
      <c r="S41" s="279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1"/>
    </row>
    <row r="42" spans="2:32" ht="22.5" customHeight="1">
      <c r="B42" s="552"/>
      <c r="C42" s="301"/>
      <c r="D42" s="301"/>
      <c r="E42" s="590"/>
      <c r="F42" s="384"/>
      <c r="G42" s="588"/>
      <c r="H42" s="303"/>
      <c r="I42" s="304"/>
      <c r="J42" s="304"/>
      <c r="K42" s="304"/>
      <c r="L42" s="304"/>
      <c r="M42" s="304"/>
      <c r="N42" s="304"/>
      <c r="O42" s="304"/>
      <c r="P42" s="304"/>
      <c r="Q42" s="554"/>
      <c r="S42" s="279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1"/>
    </row>
    <row r="43" spans="2:32" ht="22.5" customHeight="1">
      <c r="B43" s="552"/>
      <c r="C43" s="301"/>
      <c r="D43" s="301"/>
      <c r="E43" s="590"/>
      <c r="F43" s="384"/>
      <c r="G43" s="588"/>
      <c r="H43" s="303"/>
      <c r="I43" s="304"/>
      <c r="J43" s="304"/>
      <c r="K43" s="304"/>
      <c r="L43" s="304"/>
      <c r="M43" s="304"/>
      <c r="N43" s="304"/>
      <c r="O43" s="304"/>
      <c r="P43" s="304"/>
      <c r="Q43" s="554"/>
      <c r="S43" s="279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1"/>
    </row>
    <row r="44" spans="2:32" ht="22.5" customHeight="1">
      <c r="B44" s="552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54"/>
      <c r="S44" s="279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1"/>
    </row>
    <row r="45" spans="2:32" ht="22.5" customHeight="1">
      <c r="B45" s="552"/>
      <c r="C45" s="566" t="s">
        <v>29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53"/>
      <c r="Q45" s="554"/>
      <c r="S45" s="279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1"/>
    </row>
    <row r="46" spans="2:32" ht="22.5" customHeight="1">
      <c r="B46" s="552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4"/>
      <c r="S46" s="279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</row>
    <row r="47" spans="2:32" ht="22.5" customHeight="1">
      <c r="B47" s="552"/>
      <c r="C47" s="1259" t="s">
        <v>30</v>
      </c>
      <c r="D47" s="1259"/>
      <c r="E47" s="572"/>
      <c r="F47" s="573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54"/>
      <c r="S47" s="279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1"/>
    </row>
    <row r="48" spans="2:32" ht="22.5" customHeight="1">
      <c r="B48" s="552"/>
      <c r="C48" s="1260" t="s">
        <v>893</v>
      </c>
      <c r="D48" s="1260"/>
      <c r="E48" s="1260"/>
      <c r="F48" s="1260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54"/>
      <c r="S48" s="279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1"/>
    </row>
    <row r="49" spans="2:32" ht="22.5" customHeight="1">
      <c r="B49" s="552"/>
      <c r="C49" s="455"/>
      <c r="D49" s="455"/>
      <c r="E49" s="455"/>
      <c r="F49" s="455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54"/>
      <c r="S49" s="279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1"/>
    </row>
    <row r="50" spans="2:32" ht="22.5" customHeight="1">
      <c r="B50" s="552"/>
      <c r="C50" s="455"/>
      <c r="D50" s="455"/>
      <c r="E50" s="455"/>
      <c r="F50" s="455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54"/>
      <c r="S50" s="279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1"/>
    </row>
    <row r="51" spans="2:32" ht="22.5" customHeight="1">
      <c r="B51" s="552"/>
      <c r="C51" s="525" t="s">
        <v>193</v>
      </c>
      <c r="D51" s="455"/>
      <c r="E51" s="455"/>
      <c r="F51" s="455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54"/>
      <c r="S51" s="279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1"/>
    </row>
    <row r="52" spans="2:32" ht="22.5" customHeight="1">
      <c r="B52" s="552"/>
      <c r="C52" s="526"/>
      <c r="D52" s="455"/>
      <c r="E52" s="455"/>
      <c r="F52" s="455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54"/>
      <c r="S52" s="279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1"/>
    </row>
    <row r="53" spans="2:32" ht="22.5" customHeight="1">
      <c r="B53" s="552"/>
      <c r="C53" s="581" t="s">
        <v>662</v>
      </c>
      <c r="D53" s="455"/>
      <c r="E53" s="455"/>
      <c r="F53" s="455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54"/>
      <c r="S53" s="279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1"/>
    </row>
    <row r="54" spans="2:32" ht="22.5" customHeight="1">
      <c r="B54" s="552"/>
      <c r="C54" s="581" t="s">
        <v>663</v>
      </c>
      <c r="D54" s="455"/>
      <c r="E54" s="455"/>
      <c r="F54" s="455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54"/>
      <c r="S54" s="279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1"/>
    </row>
    <row r="55" spans="2:32" ht="22.5" customHeight="1" thickBot="1">
      <c r="B55" s="582"/>
      <c r="C55" s="1257"/>
      <c r="D55" s="1257"/>
      <c r="E55" s="1257"/>
      <c r="F55" s="1257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4"/>
      <c r="S55" s="28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</row>
    <row r="56" spans="3:18" ht="22.5" customHeight="1">
      <c r="C56" s="548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R56" s="547" t="s">
        <v>660</v>
      </c>
    </row>
    <row r="57" spans="3:16" ht="12.75">
      <c r="C57" s="585" t="s">
        <v>68</v>
      </c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P57" s="532" t="s">
        <v>75</v>
      </c>
    </row>
    <row r="58" spans="3:16" ht="12.75">
      <c r="C58" s="586" t="s">
        <v>69</v>
      </c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</row>
    <row r="59" spans="3:16" ht="12.75">
      <c r="C59" s="586" t="s">
        <v>70</v>
      </c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</row>
    <row r="60" spans="3:16" ht="12.75">
      <c r="C60" s="586" t="s">
        <v>71</v>
      </c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</row>
    <row r="61" spans="3:16" ht="12.75">
      <c r="C61" s="586" t="s">
        <v>72</v>
      </c>
      <c r="D61" s="548"/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</row>
    <row r="62" spans="3:16" ht="22.5" customHeight="1"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</row>
    <row r="63" spans="3:16" ht="22.5" customHeight="1"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</row>
    <row r="64" spans="3:16" ht="22.5" customHeight="1"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</row>
    <row r="65" spans="3:16" ht="22.5" customHeight="1"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</row>
    <row r="66" spans="6:16" ht="22.5" customHeight="1"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7"/>
  <sheetViews>
    <sheetView zoomScalePageLayoutView="50" workbookViewId="0" topLeftCell="A70">
      <selection activeCell="F77" sqref="F77"/>
    </sheetView>
  </sheetViews>
  <sheetFormatPr defaultColWidth="10.77734375" defaultRowHeight="22.5" customHeight="1"/>
  <cols>
    <col min="1" max="1" width="4.21484375" style="547" bestFit="1" customWidth="1"/>
    <col min="2" max="2" width="3.21484375" style="547" customWidth="1"/>
    <col min="3" max="3" width="13.5546875" style="547" customWidth="1"/>
    <col min="4" max="4" width="76.77734375" style="547" customWidth="1"/>
    <col min="5" max="7" width="18.21484375" style="547" customWidth="1"/>
    <col min="8" max="8" width="3.21484375" style="547" customWidth="1"/>
    <col min="9" max="16384" width="10.77734375" style="547" customWidth="1"/>
  </cols>
  <sheetData>
    <row r="1" ht="22.5" customHeight="1">
      <c r="D1" s="548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7" t="s">
        <v>659</v>
      </c>
    </row>
    <row r="5" spans="2:23" ht="9" customHeight="1">
      <c r="B5" s="549"/>
      <c r="C5" s="550"/>
      <c r="D5" s="550"/>
      <c r="E5" s="550"/>
      <c r="F5" s="550"/>
      <c r="G5" s="550"/>
      <c r="H5" s="551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2"/>
      <c r="C6" s="553" t="s">
        <v>0</v>
      </c>
      <c r="D6" s="548"/>
      <c r="E6" s="548"/>
      <c r="F6" s="548"/>
      <c r="G6" s="1256">
        <f>ejercicio</f>
        <v>2020</v>
      </c>
      <c r="H6" s="554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2"/>
      <c r="C7" s="553" t="s">
        <v>1</v>
      </c>
      <c r="D7" s="548"/>
      <c r="E7" s="548"/>
      <c r="F7" s="548"/>
      <c r="G7" s="1256"/>
      <c r="H7" s="554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2"/>
      <c r="C8" s="556"/>
      <c r="D8" s="548"/>
      <c r="E8" s="548"/>
      <c r="F8" s="548"/>
      <c r="G8" s="557"/>
      <c r="H8" s="554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1" customFormat="1" ht="30" customHeight="1">
      <c r="B9" s="558"/>
      <c r="C9" s="559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560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2"/>
      <c r="C10" s="548"/>
      <c r="D10" s="548"/>
      <c r="E10" s="548"/>
      <c r="F10" s="548"/>
      <c r="G10" s="548"/>
      <c r="H10" s="554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5" customFormat="1" ht="30" customHeight="1">
      <c r="B11" s="562"/>
      <c r="C11" s="563" t="s">
        <v>780</v>
      </c>
      <c r="D11" s="563"/>
      <c r="E11" s="563"/>
      <c r="F11" s="563"/>
      <c r="G11" s="563"/>
      <c r="H11" s="564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5" customFormat="1" ht="30" customHeight="1">
      <c r="B12" s="562"/>
      <c r="C12" s="822"/>
      <c r="D12" s="822"/>
      <c r="E12" s="822"/>
      <c r="F12" s="822"/>
      <c r="G12" s="822"/>
      <c r="H12" s="564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2"/>
      <c r="C13" s="1039"/>
      <c r="D13" s="1040"/>
      <c r="E13" s="1041" t="s">
        <v>114</v>
      </c>
      <c r="F13" s="1042" t="s">
        <v>115</v>
      </c>
      <c r="G13" s="1043" t="s">
        <v>116</v>
      </c>
      <c r="H13" s="554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2"/>
      <c r="C14" s="1044"/>
      <c r="D14" s="1045"/>
      <c r="E14" s="1046">
        <f>ejercicio-2</f>
        <v>2018</v>
      </c>
      <c r="F14" s="1047">
        <f>ejercicio-1</f>
        <v>2019</v>
      </c>
      <c r="G14" s="1048">
        <f>ejercicio</f>
        <v>2020</v>
      </c>
      <c r="H14" s="554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2"/>
      <c r="C15" s="1016" t="s">
        <v>76</v>
      </c>
      <c r="D15" s="1017" t="s">
        <v>673</v>
      </c>
      <c r="E15" s="1018"/>
      <c r="F15" s="1018"/>
      <c r="G15" s="1018"/>
      <c r="H15" s="554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2"/>
      <c r="C16" s="1019" t="s">
        <v>77</v>
      </c>
      <c r="D16" s="1020" t="s">
        <v>674</v>
      </c>
      <c r="E16" s="1021">
        <f>SUM(E17:E21)</f>
        <v>235651.16</v>
      </c>
      <c r="F16" s="1021">
        <f>SUM(F17:F21)</f>
        <v>278933.22</v>
      </c>
      <c r="G16" s="1021">
        <f>SUM(G17:G21)</f>
        <v>217540.34</v>
      </c>
      <c r="H16" s="554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2"/>
      <c r="C17" s="1022" t="s">
        <v>78</v>
      </c>
      <c r="D17" s="1023" t="s">
        <v>675</v>
      </c>
      <c r="E17" s="1024">
        <v>0</v>
      </c>
      <c r="F17" s="1024">
        <v>0</v>
      </c>
      <c r="G17" s="1024">
        <v>0</v>
      </c>
      <c r="H17" s="554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2"/>
      <c r="C18" s="1025" t="s">
        <v>79</v>
      </c>
      <c r="D18" s="1026" t="s">
        <v>676</v>
      </c>
      <c r="E18" s="1027">
        <v>0</v>
      </c>
      <c r="F18" s="1027">
        <v>0</v>
      </c>
      <c r="G18" s="1027">
        <v>0</v>
      </c>
      <c r="H18" s="554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2"/>
      <c r="C19" s="1025" t="s">
        <v>80</v>
      </c>
      <c r="D19" s="1026" t="s">
        <v>677</v>
      </c>
      <c r="E19" s="1027">
        <v>0</v>
      </c>
      <c r="F19" s="1027">
        <v>0</v>
      </c>
      <c r="G19" s="1027">
        <v>0</v>
      </c>
      <c r="H19" s="554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2"/>
      <c r="C20" s="1025" t="s">
        <v>86</v>
      </c>
      <c r="D20" s="1028" t="s">
        <v>678</v>
      </c>
      <c r="E20" s="1029">
        <v>235651.16</v>
      </c>
      <c r="F20" s="1029">
        <v>278933.22</v>
      </c>
      <c r="G20" s="1029">
        <v>217540.34</v>
      </c>
      <c r="H20" s="554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2"/>
      <c r="C21" s="1025" t="s">
        <v>91</v>
      </c>
      <c r="D21" s="1028" t="s">
        <v>679</v>
      </c>
      <c r="E21" s="1029">
        <v>0</v>
      </c>
      <c r="F21" s="1029">
        <v>0</v>
      </c>
      <c r="G21" s="1029">
        <v>0</v>
      </c>
      <c r="H21" s="554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2"/>
      <c r="C22" s="1019" t="s">
        <v>81</v>
      </c>
      <c r="D22" s="1020" t="s">
        <v>680</v>
      </c>
      <c r="E22" s="305">
        <v>0</v>
      </c>
      <c r="F22" s="305"/>
      <c r="G22" s="305"/>
      <c r="H22" s="554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2"/>
      <c r="C23" s="1019" t="s">
        <v>83</v>
      </c>
      <c r="D23" s="1020" t="s">
        <v>681</v>
      </c>
      <c r="E23" s="1021">
        <f>SUM(E24:E27)</f>
        <v>0</v>
      </c>
      <c r="F23" s="1021">
        <f>SUM(F24:F27)</f>
        <v>0</v>
      </c>
      <c r="G23" s="1021">
        <f>SUM(G24:G27)</f>
        <v>0</v>
      </c>
      <c r="H23" s="554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2"/>
      <c r="C24" s="1022" t="s">
        <v>78</v>
      </c>
      <c r="D24" s="1023" t="s">
        <v>682</v>
      </c>
      <c r="E24" s="1024">
        <v>0</v>
      </c>
      <c r="F24" s="1024">
        <v>0</v>
      </c>
      <c r="G24" s="1024">
        <v>0</v>
      </c>
      <c r="H24" s="554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2"/>
      <c r="C25" s="1025" t="s">
        <v>79</v>
      </c>
      <c r="D25" s="1028" t="s">
        <v>683</v>
      </c>
      <c r="E25" s="1029">
        <v>0</v>
      </c>
      <c r="F25" s="1029">
        <v>0</v>
      </c>
      <c r="G25" s="1029">
        <v>0</v>
      </c>
      <c r="H25" s="554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2"/>
      <c r="C26" s="1025" t="s">
        <v>80</v>
      </c>
      <c r="D26" s="1028" t="s">
        <v>684</v>
      </c>
      <c r="E26" s="1029">
        <v>0</v>
      </c>
      <c r="F26" s="1029">
        <v>0</v>
      </c>
      <c r="G26" s="1029">
        <v>0</v>
      </c>
      <c r="H26" s="554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2"/>
      <c r="C27" s="1025" t="s">
        <v>86</v>
      </c>
      <c r="D27" s="1028" t="s">
        <v>685</v>
      </c>
      <c r="E27" s="1029">
        <v>0</v>
      </c>
      <c r="F27" s="1029">
        <v>0</v>
      </c>
      <c r="G27" s="1029">
        <v>0</v>
      </c>
      <c r="H27" s="554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2"/>
      <c r="C28" s="1019" t="s">
        <v>84</v>
      </c>
      <c r="D28" s="1020" t="s">
        <v>82</v>
      </c>
      <c r="E28" s="305">
        <v>0</v>
      </c>
      <c r="F28" s="305">
        <v>0</v>
      </c>
      <c r="G28" s="305">
        <v>0</v>
      </c>
      <c r="H28" s="554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2"/>
      <c r="C29" s="1019" t="s">
        <v>121</v>
      </c>
      <c r="D29" s="1020" t="s">
        <v>686</v>
      </c>
      <c r="E29" s="305">
        <v>0</v>
      </c>
      <c r="F29" s="305">
        <v>0</v>
      </c>
      <c r="G29" s="305">
        <v>0</v>
      </c>
      <c r="H29" s="554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2"/>
      <c r="C30" s="1019" t="s">
        <v>87</v>
      </c>
      <c r="D30" s="1020" t="s">
        <v>85</v>
      </c>
      <c r="E30" s="305">
        <v>0</v>
      </c>
      <c r="F30" s="305">
        <v>-14500</v>
      </c>
      <c r="G30" s="305">
        <v>0</v>
      </c>
      <c r="H30" s="554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2"/>
      <c r="C31" s="1019" t="s">
        <v>89</v>
      </c>
      <c r="D31" s="1020" t="s">
        <v>687</v>
      </c>
      <c r="E31" s="305">
        <v>329983.44</v>
      </c>
      <c r="F31" s="305">
        <v>213059.24</v>
      </c>
      <c r="G31" s="305">
        <v>135858.66</v>
      </c>
      <c r="H31" s="554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2"/>
      <c r="C32" s="1019" t="s">
        <v>92</v>
      </c>
      <c r="D32" s="1020" t="s">
        <v>88</v>
      </c>
      <c r="E32" s="305">
        <v>-450239.57</v>
      </c>
      <c r="F32" s="305">
        <v>-283853.15</v>
      </c>
      <c r="G32" s="305">
        <v>-222831.28</v>
      </c>
      <c r="H32" s="554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2"/>
      <c r="C33" s="1019" t="s">
        <v>94</v>
      </c>
      <c r="D33" s="1020" t="s">
        <v>688</v>
      </c>
      <c r="E33" s="1021">
        <f>SUM(E34:E37)</f>
        <v>-85179.18</v>
      </c>
      <c r="F33" s="1021">
        <f>SUM(F34:F37)</f>
        <v>-159373.68</v>
      </c>
      <c r="G33" s="1021">
        <f>SUM(G34:G37)</f>
        <v>-104541.46</v>
      </c>
      <c r="H33" s="554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2"/>
      <c r="C34" s="1022" t="s">
        <v>78</v>
      </c>
      <c r="D34" s="1028" t="s">
        <v>820</v>
      </c>
      <c r="E34" s="1189">
        <v>-84734.18</v>
      </c>
      <c r="F34" s="1189">
        <f>-159373.68+30</f>
        <v>-159343.68</v>
      </c>
      <c r="G34" s="1189">
        <v>-104487.46</v>
      </c>
      <c r="H34" s="554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2"/>
      <c r="C35" s="1025" t="s">
        <v>79</v>
      </c>
      <c r="D35" s="1028" t="s">
        <v>821</v>
      </c>
      <c r="E35" s="1027">
        <v>-278.97</v>
      </c>
      <c r="F35" s="1027">
        <v>-30</v>
      </c>
      <c r="G35" s="1027">
        <v>-54</v>
      </c>
      <c r="H35" s="554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2"/>
      <c r="C36" s="1025" t="s">
        <v>80</v>
      </c>
      <c r="D36" s="1028" t="s">
        <v>823</v>
      </c>
      <c r="E36" s="1027">
        <v>0</v>
      </c>
      <c r="F36" s="1027">
        <v>0</v>
      </c>
      <c r="G36" s="1027">
        <v>0</v>
      </c>
      <c r="H36" s="554"/>
      <c r="J36" s="266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</row>
    <row r="37" spans="2:23" ht="22.5" customHeight="1">
      <c r="B37" s="552"/>
      <c r="C37" s="1186" t="s">
        <v>86</v>
      </c>
      <c r="D37" s="1185" t="s">
        <v>822</v>
      </c>
      <c r="E37" s="1187">
        <f>-166.03</f>
        <v>-166.03</v>
      </c>
      <c r="F37" s="1187">
        <v>0</v>
      </c>
      <c r="G37" s="1187">
        <v>0</v>
      </c>
      <c r="H37" s="554"/>
      <c r="J37" s="266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</row>
    <row r="38" spans="2:23" ht="22.5" customHeight="1">
      <c r="B38" s="552"/>
      <c r="C38" s="1019" t="s">
        <v>95</v>
      </c>
      <c r="D38" s="1020" t="s">
        <v>93</v>
      </c>
      <c r="E38" s="305">
        <v>-106150.58</v>
      </c>
      <c r="F38" s="305">
        <v>-107316.44</v>
      </c>
      <c r="G38" s="305">
        <v>-107570.48</v>
      </c>
      <c r="H38" s="554"/>
      <c r="J38" s="266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9"/>
    </row>
    <row r="39" spans="2:23" ht="22.5" customHeight="1">
      <c r="B39" s="552"/>
      <c r="C39" s="1019" t="s">
        <v>96</v>
      </c>
      <c r="D39" s="1020" t="s">
        <v>689</v>
      </c>
      <c r="E39" s="305">
        <v>84917.12</v>
      </c>
      <c r="F39" s="305">
        <v>85951.17</v>
      </c>
      <c r="G39" s="305">
        <v>86159.29</v>
      </c>
      <c r="H39" s="554"/>
      <c r="J39" s="266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9"/>
    </row>
    <row r="40" spans="2:23" ht="22.5" customHeight="1">
      <c r="B40" s="552"/>
      <c r="C40" s="1019" t="s">
        <v>97</v>
      </c>
      <c r="D40" s="1020" t="s">
        <v>690</v>
      </c>
      <c r="E40" s="305">
        <v>0</v>
      </c>
      <c r="F40" s="305">
        <v>0</v>
      </c>
      <c r="G40" s="305">
        <v>0</v>
      </c>
      <c r="H40" s="554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2"/>
      <c r="C41" s="1019" t="s">
        <v>98</v>
      </c>
      <c r="D41" s="1020" t="s">
        <v>691</v>
      </c>
      <c r="E41" s="305">
        <v>0</v>
      </c>
      <c r="F41" s="305">
        <v>0</v>
      </c>
      <c r="G41" s="305">
        <v>0</v>
      </c>
      <c r="H41" s="554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2"/>
      <c r="C42" s="1019" t="s">
        <v>100</v>
      </c>
      <c r="D42" s="1020" t="s">
        <v>793</v>
      </c>
      <c r="E42" s="305">
        <v>-1211.05</v>
      </c>
      <c r="F42" s="305">
        <v>-7460.83</v>
      </c>
      <c r="G42" s="305">
        <v>0</v>
      </c>
      <c r="H42" s="554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 thickBot="1">
      <c r="B43" s="552"/>
      <c r="C43" s="1030" t="s">
        <v>775</v>
      </c>
      <c r="D43" s="1031" t="s">
        <v>795</v>
      </c>
      <c r="E43" s="1032">
        <f>E16+E22+E23+SUM(E28:E33)+SUM(E38:E42)</f>
        <v>7771.34</v>
      </c>
      <c r="F43" s="1032">
        <f>F16+F22+F23+SUM(F28:F33)+SUM(F38:F42)</f>
        <v>5439.529999999941</v>
      </c>
      <c r="G43" s="1032">
        <f>G16+G22+G23+SUM(G28:G33)+SUM(G38:G42)</f>
        <v>4615.069999999978</v>
      </c>
      <c r="H43" s="554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2"/>
      <c r="C44" s="1033"/>
      <c r="D44" s="553"/>
      <c r="E44" s="1018"/>
      <c r="F44" s="1018"/>
      <c r="G44" s="1018"/>
      <c r="H44" s="554"/>
      <c r="J44" s="847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9"/>
    </row>
    <row r="45" spans="2:23" ht="22.5" customHeight="1">
      <c r="B45" s="552"/>
      <c r="C45" s="1019" t="s">
        <v>102</v>
      </c>
      <c r="D45" s="1020" t="s">
        <v>101</v>
      </c>
      <c r="E45" s="1021">
        <f>E46+E47</f>
        <v>0</v>
      </c>
      <c r="F45" s="1021">
        <f>F46+F47</f>
        <v>0</v>
      </c>
      <c r="G45" s="1021">
        <f>G46+G47</f>
        <v>0</v>
      </c>
      <c r="H45" s="554"/>
      <c r="J45" s="847"/>
      <c r="K45" s="848"/>
      <c r="L45" s="848"/>
      <c r="M45" s="848"/>
      <c r="N45" s="848"/>
      <c r="O45" s="848"/>
      <c r="P45" s="848"/>
      <c r="Q45" s="848"/>
      <c r="R45" s="848"/>
      <c r="S45" s="848"/>
      <c r="T45" s="848"/>
      <c r="U45" s="848"/>
      <c r="V45" s="848"/>
      <c r="W45" s="849"/>
    </row>
    <row r="46" spans="2:23" ht="22.5" customHeight="1">
      <c r="B46" s="552"/>
      <c r="C46" s="1025" t="s">
        <v>78</v>
      </c>
      <c r="D46" s="1028" t="s">
        <v>812</v>
      </c>
      <c r="E46" s="1024">
        <v>0</v>
      </c>
      <c r="F46" s="1024">
        <v>0</v>
      </c>
      <c r="G46" s="1024">
        <v>0</v>
      </c>
      <c r="H46" s="554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2"/>
      <c r="C47" s="1186" t="s">
        <v>79</v>
      </c>
      <c r="D47" s="1185" t="s">
        <v>811</v>
      </c>
      <c r="E47" s="1187">
        <v>0</v>
      </c>
      <c r="F47" s="1187">
        <v>0</v>
      </c>
      <c r="G47" s="1187">
        <v>0</v>
      </c>
      <c r="H47" s="554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2"/>
      <c r="C48" s="1019" t="s">
        <v>104</v>
      </c>
      <c r="D48" s="1020" t="s">
        <v>103</v>
      </c>
      <c r="E48" s="1021">
        <f>E49+E50+E51</f>
        <v>-53.27</v>
      </c>
      <c r="F48" s="1021">
        <f>F49+F50+F51</f>
        <v>-0.02</v>
      </c>
      <c r="G48" s="1021">
        <f>G49+G50+G51</f>
        <v>0</v>
      </c>
      <c r="H48" s="554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2"/>
      <c r="C49" s="1022" t="s">
        <v>78</v>
      </c>
      <c r="D49" s="1028" t="s">
        <v>813</v>
      </c>
      <c r="E49" s="1189">
        <v>0</v>
      </c>
      <c r="F49" s="1189">
        <v>0</v>
      </c>
      <c r="G49" s="1189">
        <v>0</v>
      </c>
      <c r="H49" s="554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>
      <c r="B50" s="552"/>
      <c r="C50" s="1025" t="s">
        <v>79</v>
      </c>
      <c r="D50" s="1028" t="s">
        <v>814</v>
      </c>
      <c r="E50" s="1027">
        <v>-53.27</v>
      </c>
      <c r="F50" s="1027">
        <v>-0.02</v>
      </c>
      <c r="G50" s="1027">
        <v>0</v>
      </c>
      <c r="H50" s="554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>
      <c r="B51" s="552"/>
      <c r="C51" s="1186" t="s">
        <v>80</v>
      </c>
      <c r="D51" s="1185" t="s">
        <v>815</v>
      </c>
      <c r="E51" s="1187">
        <v>0</v>
      </c>
      <c r="F51" s="1187">
        <v>0</v>
      </c>
      <c r="G51" s="1187">
        <v>0</v>
      </c>
      <c r="H51" s="554"/>
      <c r="J51" s="279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</row>
    <row r="52" spans="2:23" ht="22.5" customHeight="1">
      <c r="B52" s="552"/>
      <c r="C52" s="1019" t="s">
        <v>106</v>
      </c>
      <c r="D52" s="1020" t="s">
        <v>105</v>
      </c>
      <c r="E52" s="305">
        <v>0</v>
      </c>
      <c r="F52" s="305">
        <v>0</v>
      </c>
      <c r="G52" s="305">
        <v>0</v>
      </c>
      <c r="H52" s="554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1"/>
    </row>
    <row r="53" spans="2:23" ht="22.5" customHeight="1">
      <c r="B53" s="552"/>
      <c r="C53" s="1019" t="s">
        <v>108</v>
      </c>
      <c r="D53" s="1020" t="s">
        <v>107</v>
      </c>
      <c r="E53" s="305">
        <v>-17.32</v>
      </c>
      <c r="F53" s="305">
        <v>-0.05</v>
      </c>
      <c r="G53" s="305">
        <v>0</v>
      </c>
      <c r="H53" s="554"/>
      <c r="J53" s="279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</row>
    <row r="54" spans="2:23" ht="22.5" customHeight="1">
      <c r="B54" s="552"/>
      <c r="C54" s="1019" t="s">
        <v>794</v>
      </c>
      <c r="D54" s="1020" t="s">
        <v>109</v>
      </c>
      <c r="E54" s="305">
        <v>0</v>
      </c>
      <c r="F54" s="305">
        <v>0</v>
      </c>
      <c r="G54" s="305">
        <v>0</v>
      </c>
      <c r="H54" s="554"/>
      <c r="J54" s="279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1"/>
    </row>
    <row r="55" spans="2:23" ht="22.5" customHeight="1" thickBot="1">
      <c r="B55" s="552"/>
      <c r="C55" s="1030" t="s">
        <v>774</v>
      </c>
      <c r="D55" s="1031" t="s">
        <v>796</v>
      </c>
      <c r="E55" s="1032">
        <f>E45+E48+E52+E53+E54</f>
        <v>-70.59</v>
      </c>
      <c r="F55" s="1032">
        <f>F45+F48+F52+F53+F54</f>
        <v>-0.07</v>
      </c>
      <c r="G55" s="1032">
        <f>G45+G48+G52+G53+G54</f>
        <v>0</v>
      </c>
      <c r="H55" s="554"/>
      <c r="J55" s="279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</row>
    <row r="56" spans="2:23" ht="22.5" customHeight="1">
      <c r="B56" s="552"/>
      <c r="C56" s="1034"/>
      <c r="D56" s="1035"/>
      <c r="E56" s="1018"/>
      <c r="F56" s="1018"/>
      <c r="G56" s="1018"/>
      <c r="H56" s="554"/>
      <c r="J56" s="279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1"/>
    </row>
    <row r="57" spans="2:23" ht="22.5" customHeight="1" thickBot="1">
      <c r="B57" s="552"/>
      <c r="C57" s="1030" t="s">
        <v>773</v>
      </c>
      <c r="D57" s="1031" t="s">
        <v>692</v>
      </c>
      <c r="E57" s="1036">
        <f>E55+E43</f>
        <v>7700.75</v>
      </c>
      <c r="F57" s="1036">
        <f>F55+F43</f>
        <v>5439.459999999941</v>
      </c>
      <c r="G57" s="1036">
        <f>G55+G43</f>
        <v>4615.069999999978</v>
      </c>
      <c r="H57" s="554"/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1"/>
    </row>
    <row r="58" spans="2:23" ht="22.5" customHeight="1">
      <c r="B58" s="552"/>
      <c r="C58" s="1019" t="s">
        <v>797</v>
      </c>
      <c r="D58" s="1020" t="s">
        <v>112</v>
      </c>
      <c r="E58" s="305">
        <v>0</v>
      </c>
      <c r="F58" s="305">
        <v>0</v>
      </c>
      <c r="G58" s="305">
        <v>0</v>
      </c>
      <c r="H58" s="554"/>
      <c r="J58" s="279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1"/>
    </row>
    <row r="59" spans="2:23" s="1049" customFormat="1" ht="22.5" customHeight="1">
      <c r="B59" s="552"/>
      <c r="C59" s="1037"/>
      <c r="D59" s="1038"/>
      <c r="E59" s="1018"/>
      <c r="F59" s="1018"/>
      <c r="G59" s="1018"/>
      <c r="H59" s="554"/>
      <c r="I59" s="547"/>
      <c r="J59" s="279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</row>
    <row r="60" spans="2:23" s="1127" customFormat="1" ht="39" customHeight="1" thickBot="1">
      <c r="B60" s="1122"/>
      <c r="C60" s="1123" t="s">
        <v>772</v>
      </c>
      <c r="D60" s="1124" t="s">
        <v>798</v>
      </c>
      <c r="E60" s="1125">
        <f>E57+E58</f>
        <v>7700.75</v>
      </c>
      <c r="F60" s="1125">
        <f>F57+F58</f>
        <v>5439.459999999941</v>
      </c>
      <c r="G60" s="1125">
        <f>G57+G58</f>
        <v>4615.069999999978</v>
      </c>
      <c r="H60" s="1126"/>
      <c r="J60" s="1119"/>
      <c r="K60" s="1120"/>
      <c r="L60" s="1120"/>
      <c r="M60" s="1120"/>
      <c r="N60" s="1120"/>
      <c r="O60" s="1120"/>
      <c r="P60" s="1120"/>
      <c r="Q60" s="1120"/>
      <c r="R60" s="1120"/>
      <c r="S60" s="1120"/>
      <c r="T60" s="1120"/>
      <c r="U60" s="1120"/>
      <c r="V60" s="1120"/>
      <c r="W60" s="1121"/>
    </row>
    <row r="61" spans="2:23" ht="10.5" customHeight="1">
      <c r="B61" s="552"/>
      <c r="C61" s="1102"/>
      <c r="D61" s="454"/>
      <c r="E61" s="1103"/>
      <c r="F61" s="1103"/>
      <c r="G61" s="1103"/>
      <c r="H61" s="554"/>
      <c r="J61" s="847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9"/>
    </row>
    <row r="62" spans="2:23" ht="22.5" customHeight="1">
      <c r="B62" s="552"/>
      <c r="C62" s="1104" t="s">
        <v>113</v>
      </c>
      <c r="D62" s="1105" t="s">
        <v>748</v>
      </c>
      <c r="E62" s="1106"/>
      <c r="F62" s="1106"/>
      <c r="G62" s="1106"/>
      <c r="H62" s="554"/>
      <c r="J62" s="847"/>
      <c r="K62" s="848"/>
      <c r="L62" s="848"/>
      <c r="M62" s="848"/>
      <c r="N62" s="848"/>
      <c r="O62" s="848"/>
      <c r="P62" s="848"/>
      <c r="Q62" s="848"/>
      <c r="R62" s="848"/>
      <c r="S62" s="848"/>
      <c r="T62" s="848"/>
      <c r="U62" s="848"/>
      <c r="V62" s="848"/>
      <c r="W62" s="849"/>
    </row>
    <row r="63" spans="2:23" ht="33" customHeight="1">
      <c r="B63" s="552"/>
      <c r="C63" s="1019" t="s">
        <v>77</v>
      </c>
      <c r="D63" s="1020" t="s">
        <v>751</v>
      </c>
      <c r="E63" s="305">
        <v>0</v>
      </c>
      <c r="F63" s="305">
        <v>0</v>
      </c>
      <c r="G63" s="305">
        <v>0</v>
      </c>
      <c r="H63" s="554"/>
      <c r="J63" s="847"/>
      <c r="K63" s="848"/>
      <c r="L63" s="848"/>
      <c r="M63" s="848"/>
      <c r="N63" s="848"/>
      <c r="O63" s="848"/>
      <c r="P63" s="848"/>
      <c r="Q63" s="848"/>
      <c r="R63" s="848"/>
      <c r="S63" s="848"/>
      <c r="T63" s="848"/>
      <c r="U63" s="848"/>
      <c r="V63" s="848"/>
      <c r="W63" s="849"/>
    </row>
    <row r="64" spans="2:23" ht="22.5" customHeight="1">
      <c r="B64" s="552"/>
      <c r="C64" s="1019" t="s">
        <v>81</v>
      </c>
      <c r="D64" s="1020" t="s">
        <v>752</v>
      </c>
      <c r="E64" s="305">
        <v>0</v>
      </c>
      <c r="F64" s="305">
        <v>0</v>
      </c>
      <c r="G64" s="305">
        <v>0</v>
      </c>
      <c r="H64" s="554"/>
      <c r="J64" s="847"/>
      <c r="K64" s="848"/>
      <c r="L64" s="848"/>
      <c r="M64" s="848"/>
      <c r="N64" s="848"/>
      <c r="O64" s="848"/>
      <c r="P64" s="848"/>
      <c r="Q64" s="848"/>
      <c r="R64" s="848"/>
      <c r="S64" s="848"/>
      <c r="T64" s="848"/>
      <c r="U64" s="848"/>
      <c r="V64" s="848"/>
      <c r="W64" s="849"/>
    </row>
    <row r="65" spans="2:23" ht="22.5" customHeight="1">
      <c r="B65" s="552"/>
      <c r="C65" s="1019" t="s">
        <v>83</v>
      </c>
      <c r="D65" s="1020" t="s">
        <v>753</v>
      </c>
      <c r="E65" s="305">
        <v>0</v>
      </c>
      <c r="F65" s="305">
        <f>'FC-9_TRANS_SUBV'!F31</f>
        <v>6170.639999999999</v>
      </c>
      <c r="G65" s="305">
        <f>'FC-9_TRANS_SUBV'!I31</f>
        <v>0</v>
      </c>
      <c r="H65" s="554"/>
      <c r="J65" s="847"/>
      <c r="K65" s="848"/>
      <c r="L65" s="848"/>
      <c r="M65" s="848"/>
      <c r="N65" s="848"/>
      <c r="O65" s="848"/>
      <c r="P65" s="848"/>
      <c r="Q65" s="848"/>
      <c r="R65" s="848"/>
      <c r="S65" s="848"/>
      <c r="T65" s="848"/>
      <c r="U65" s="848"/>
      <c r="V65" s="848"/>
      <c r="W65" s="849"/>
    </row>
    <row r="66" spans="2:23" ht="22.5" customHeight="1">
      <c r="B66" s="552"/>
      <c r="C66" s="1019" t="s">
        <v>84</v>
      </c>
      <c r="D66" s="1020" t="s">
        <v>754</v>
      </c>
      <c r="E66" s="305">
        <v>0</v>
      </c>
      <c r="F66" s="305">
        <v>0</v>
      </c>
      <c r="G66" s="305">
        <v>0</v>
      </c>
      <c r="H66" s="554"/>
      <c r="J66" s="847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9"/>
    </row>
    <row r="67" spans="2:23" ht="22.5" customHeight="1">
      <c r="B67" s="552"/>
      <c r="C67" s="1019" t="s">
        <v>121</v>
      </c>
      <c r="D67" s="1020" t="s">
        <v>755</v>
      </c>
      <c r="E67" s="305">
        <v>0</v>
      </c>
      <c r="F67" s="305">
        <v>0</v>
      </c>
      <c r="G67" s="305">
        <v>0</v>
      </c>
      <c r="H67" s="554"/>
      <c r="J67" s="847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9"/>
    </row>
    <row r="68" spans="2:23" ht="22.5" customHeight="1">
      <c r="B68" s="552"/>
      <c r="C68" s="1019" t="s">
        <v>87</v>
      </c>
      <c r="D68" s="1020" t="s">
        <v>756</v>
      </c>
      <c r="E68" s="305">
        <v>0</v>
      </c>
      <c r="F68" s="305">
        <f>-'FC-9_TRANS_SUBV'!H31</f>
        <v>-1542.6599999999999</v>
      </c>
      <c r="G68" s="305">
        <f>-'FC-9_TRANS_SUBV'!K31</f>
        <v>0</v>
      </c>
      <c r="H68" s="554"/>
      <c r="J68" s="847"/>
      <c r="K68" s="848"/>
      <c r="L68" s="848"/>
      <c r="M68" s="848"/>
      <c r="N68" s="848"/>
      <c r="O68" s="848"/>
      <c r="P68" s="848"/>
      <c r="Q68" s="848"/>
      <c r="R68" s="848"/>
      <c r="S68" s="848"/>
      <c r="T68" s="848"/>
      <c r="U68" s="848"/>
      <c r="V68" s="848"/>
      <c r="W68" s="849"/>
    </row>
    <row r="69" spans="2:23" s="1107" customFormat="1" ht="39.75" customHeight="1" thickBot="1">
      <c r="B69" s="1108"/>
      <c r="C69" s="1109" t="s">
        <v>749</v>
      </c>
      <c r="D69" s="1110" t="s">
        <v>750</v>
      </c>
      <c r="E69" s="1111">
        <f>SUM(E64:E68)</f>
        <v>0</v>
      </c>
      <c r="F69" s="1111">
        <f>SUM(F64:F68)</f>
        <v>4627.98</v>
      </c>
      <c r="G69" s="1111">
        <f>SUM(G64:G68)</f>
        <v>0</v>
      </c>
      <c r="H69" s="1112"/>
      <c r="J69" s="847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9"/>
    </row>
    <row r="70" spans="2:23" ht="9" customHeight="1">
      <c r="B70" s="552"/>
      <c r="C70" s="1102"/>
      <c r="D70" s="454"/>
      <c r="E70" s="1103"/>
      <c r="F70" s="1103"/>
      <c r="G70" s="1103"/>
      <c r="H70" s="554"/>
      <c r="J70" s="847"/>
      <c r="K70" s="848"/>
      <c r="L70" s="848"/>
      <c r="M70" s="848"/>
      <c r="N70" s="848"/>
      <c r="O70" s="848"/>
      <c r="P70" s="848"/>
      <c r="Q70" s="848"/>
      <c r="R70" s="848"/>
      <c r="S70" s="848"/>
      <c r="T70" s="848"/>
      <c r="U70" s="848"/>
      <c r="V70" s="848"/>
      <c r="W70" s="849"/>
    </row>
    <row r="71" spans="2:23" ht="22.5" customHeight="1">
      <c r="B71" s="552"/>
      <c r="C71" s="1104" t="s">
        <v>157</v>
      </c>
      <c r="D71" s="1105" t="s">
        <v>757</v>
      </c>
      <c r="E71" s="1106"/>
      <c r="F71" s="1106"/>
      <c r="G71" s="1106"/>
      <c r="H71" s="554"/>
      <c r="J71" s="847"/>
      <c r="K71" s="848"/>
      <c r="L71" s="848"/>
      <c r="M71" s="848"/>
      <c r="N71" s="848"/>
      <c r="O71" s="848"/>
      <c r="P71" s="848"/>
      <c r="Q71" s="848"/>
      <c r="R71" s="848"/>
      <c r="S71" s="848"/>
      <c r="T71" s="848"/>
      <c r="U71" s="848"/>
      <c r="V71" s="848"/>
      <c r="W71" s="849"/>
    </row>
    <row r="72" spans="2:23" ht="22.5" customHeight="1">
      <c r="B72" s="552"/>
      <c r="C72" s="1019" t="s">
        <v>77</v>
      </c>
      <c r="D72" s="1020" t="s">
        <v>751</v>
      </c>
      <c r="E72" s="305">
        <v>0</v>
      </c>
      <c r="F72" s="305">
        <v>0</v>
      </c>
      <c r="G72" s="305">
        <v>0</v>
      </c>
      <c r="H72" s="554"/>
      <c r="J72" s="847"/>
      <c r="K72" s="848"/>
      <c r="L72" s="848"/>
      <c r="M72" s="848"/>
      <c r="N72" s="848"/>
      <c r="O72" s="848"/>
      <c r="P72" s="848"/>
      <c r="Q72" s="848"/>
      <c r="R72" s="848"/>
      <c r="S72" s="848"/>
      <c r="T72" s="848"/>
      <c r="U72" s="848"/>
      <c r="V72" s="848"/>
      <c r="W72" s="849"/>
    </row>
    <row r="73" spans="2:23" ht="22.5" customHeight="1">
      <c r="B73" s="552"/>
      <c r="C73" s="1019" t="s">
        <v>81</v>
      </c>
      <c r="D73" s="1020" t="s">
        <v>752</v>
      </c>
      <c r="E73" s="305">
        <v>0</v>
      </c>
      <c r="F73" s="305">
        <v>0</v>
      </c>
      <c r="G73" s="305">
        <v>0</v>
      </c>
      <c r="H73" s="554"/>
      <c r="J73" s="847"/>
      <c r="K73" s="848"/>
      <c r="L73" s="848"/>
      <c r="M73" s="848"/>
      <c r="N73" s="848"/>
      <c r="O73" s="848"/>
      <c r="P73" s="848"/>
      <c r="Q73" s="848"/>
      <c r="R73" s="848"/>
      <c r="S73" s="848"/>
      <c r="T73" s="848"/>
      <c r="U73" s="848"/>
      <c r="V73" s="848"/>
      <c r="W73" s="849"/>
    </row>
    <row r="74" spans="2:23" ht="22.5" customHeight="1">
      <c r="B74" s="552"/>
      <c r="C74" s="1019" t="s">
        <v>83</v>
      </c>
      <c r="D74" s="1020" t="s">
        <v>753</v>
      </c>
      <c r="E74" s="305">
        <v>0</v>
      </c>
      <c r="F74" s="305">
        <f>'FC-9_TRANS_SUBV'!F33</f>
        <v>-85951.17</v>
      </c>
      <c r="G74" s="305">
        <f>'FC-9_TRANS_SUBV'!I33</f>
        <v>-86159.29000000001</v>
      </c>
      <c r="H74" s="554"/>
      <c r="J74" s="847"/>
      <c r="K74" s="848"/>
      <c r="L74" s="848"/>
      <c r="M74" s="848"/>
      <c r="N74" s="848"/>
      <c r="O74" s="848"/>
      <c r="P74" s="848"/>
      <c r="Q74" s="848"/>
      <c r="R74" s="848"/>
      <c r="S74" s="848"/>
      <c r="T74" s="848"/>
      <c r="U74" s="848"/>
      <c r="V74" s="848"/>
      <c r="W74" s="849"/>
    </row>
    <row r="75" spans="2:23" ht="22.5" customHeight="1">
      <c r="B75" s="552"/>
      <c r="C75" s="1019" t="s">
        <v>84</v>
      </c>
      <c r="D75" s="1020" t="s">
        <v>754</v>
      </c>
      <c r="E75" s="305">
        <v>0</v>
      </c>
      <c r="F75" s="305">
        <v>0</v>
      </c>
      <c r="G75" s="305">
        <v>0</v>
      </c>
      <c r="H75" s="554"/>
      <c r="J75" s="847"/>
      <c r="K75" s="848"/>
      <c r="L75" s="848"/>
      <c r="M75" s="848"/>
      <c r="N75" s="848"/>
      <c r="O75" s="848"/>
      <c r="P75" s="848"/>
      <c r="Q75" s="848"/>
      <c r="R75" s="848"/>
      <c r="S75" s="848"/>
      <c r="T75" s="848"/>
      <c r="U75" s="848"/>
      <c r="V75" s="848"/>
      <c r="W75" s="849"/>
    </row>
    <row r="76" spans="2:23" ht="22.5" customHeight="1">
      <c r="B76" s="552"/>
      <c r="C76" s="1019" t="s">
        <v>121</v>
      </c>
      <c r="D76" s="1020" t="s">
        <v>756</v>
      </c>
      <c r="E76" s="305">
        <v>0</v>
      </c>
      <c r="F76" s="305">
        <f>-'FC-9_TRANS_SUBV'!H33</f>
        <v>21487.78</v>
      </c>
      <c r="G76" s="305">
        <f>-'FC-9_TRANS_SUBV'!K33</f>
        <v>21539.82</v>
      </c>
      <c r="H76" s="554"/>
      <c r="J76" s="847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9"/>
    </row>
    <row r="77" spans="2:23" ht="37.5" customHeight="1" thickBot="1">
      <c r="B77" s="552"/>
      <c r="C77" s="1109" t="s">
        <v>758</v>
      </c>
      <c r="D77" s="1110" t="s">
        <v>759</v>
      </c>
      <c r="E77" s="1111">
        <f>SUM(E72:E76)</f>
        <v>0</v>
      </c>
      <c r="F77" s="1111">
        <f>SUM(F72:F76)</f>
        <v>-64463.39</v>
      </c>
      <c r="G77" s="1111">
        <f>SUM(G72:G76)</f>
        <v>-64619.47000000001</v>
      </c>
      <c r="H77" s="554"/>
      <c r="J77" s="847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9"/>
    </row>
    <row r="78" spans="2:23" ht="9" customHeight="1">
      <c r="B78" s="552"/>
      <c r="C78" s="1102"/>
      <c r="D78" s="454"/>
      <c r="E78" s="1103"/>
      <c r="F78" s="1103"/>
      <c r="G78" s="1103"/>
      <c r="H78" s="554"/>
      <c r="J78" s="847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9"/>
    </row>
    <row r="79" spans="2:23" ht="39.75" customHeight="1" thickBot="1">
      <c r="B79" s="552"/>
      <c r="C79" s="1113" t="s">
        <v>760</v>
      </c>
      <c r="D79" s="1114" t="s">
        <v>761</v>
      </c>
      <c r="E79" s="1115">
        <f>+E69+E77</f>
        <v>0</v>
      </c>
      <c r="F79" s="1115">
        <f>+F69+F77</f>
        <v>-59835.41</v>
      </c>
      <c r="G79" s="1115">
        <f>+G69+G77</f>
        <v>-64619.47000000001</v>
      </c>
      <c r="H79" s="554"/>
      <c r="J79" s="847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9"/>
    </row>
    <row r="80" spans="2:23" ht="22.5" customHeight="1" thickBot="1">
      <c r="B80" s="552"/>
      <c r="C80" s="1113" t="s">
        <v>762</v>
      </c>
      <c r="D80" s="1114" t="s">
        <v>763</v>
      </c>
      <c r="E80" s="1131">
        <v>0</v>
      </c>
      <c r="F80" s="1131">
        <v>0</v>
      </c>
      <c r="G80" s="1131">
        <v>0</v>
      </c>
      <c r="H80" s="554"/>
      <c r="J80" s="847"/>
      <c r="K80" s="848"/>
      <c r="L80" s="848"/>
      <c r="M80" s="848"/>
      <c r="N80" s="848"/>
      <c r="O80" s="848"/>
      <c r="P80" s="848"/>
      <c r="Q80" s="848"/>
      <c r="R80" s="848"/>
      <c r="S80" s="848"/>
      <c r="T80" s="848"/>
      <c r="U80" s="848"/>
      <c r="V80" s="848"/>
      <c r="W80" s="849"/>
    </row>
    <row r="81" spans="2:23" ht="22.5" customHeight="1" thickBot="1">
      <c r="B81" s="552"/>
      <c r="C81" s="1113" t="s">
        <v>764</v>
      </c>
      <c r="D81" s="1114" t="s">
        <v>765</v>
      </c>
      <c r="E81" s="1131">
        <v>0</v>
      </c>
      <c r="F81" s="1131">
        <v>0</v>
      </c>
      <c r="G81" s="1131">
        <v>0</v>
      </c>
      <c r="H81" s="554"/>
      <c r="J81" s="847"/>
      <c r="K81" s="848"/>
      <c r="L81" s="848"/>
      <c r="M81" s="848"/>
      <c r="N81" s="848"/>
      <c r="O81" s="848"/>
      <c r="P81" s="848"/>
      <c r="Q81" s="848"/>
      <c r="R81" s="848"/>
      <c r="S81" s="848"/>
      <c r="T81" s="848"/>
      <c r="U81" s="848"/>
      <c r="V81" s="848"/>
      <c r="W81" s="849"/>
    </row>
    <row r="82" spans="2:23" ht="22.5" customHeight="1" thickBot="1">
      <c r="B82" s="552"/>
      <c r="C82" s="1113" t="s">
        <v>766</v>
      </c>
      <c r="D82" s="1114" t="s">
        <v>767</v>
      </c>
      <c r="E82" s="1131">
        <v>0</v>
      </c>
      <c r="F82" s="1131">
        <v>0</v>
      </c>
      <c r="G82" s="1131">
        <v>0</v>
      </c>
      <c r="H82" s="554"/>
      <c r="J82" s="847"/>
      <c r="K82" s="848"/>
      <c r="L82" s="848"/>
      <c r="M82" s="848"/>
      <c r="N82" s="848"/>
      <c r="O82" s="848"/>
      <c r="P82" s="848"/>
      <c r="Q82" s="848"/>
      <c r="R82" s="848"/>
      <c r="S82" s="848"/>
      <c r="T82" s="848"/>
      <c r="U82" s="848"/>
      <c r="V82" s="848"/>
      <c r="W82" s="849"/>
    </row>
    <row r="83" spans="2:23" ht="22.5" customHeight="1" thickBot="1">
      <c r="B83" s="552"/>
      <c r="C83" s="1113" t="s">
        <v>768</v>
      </c>
      <c r="D83" s="1114" t="s">
        <v>769</v>
      </c>
      <c r="E83" s="1131">
        <v>0</v>
      </c>
      <c r="F83" s="1131">
        <v>-20609.74</v>
      </c>
      <c r="G83" s="1131">
        <v>0</v>
      </c>
      <c r="H83" s="554"/>
      <c r="J83" s="847"/>
      <c r="K83" s="848"/>
      <c r="L83" s="848"/>
      <c r="M83" s="848"/>
      <c r="N83" s="848"/>
      <c r="O83" s="848"/>
      <c r="P83" s="848"/>
      <c r="Q83" s="848"/>
      <c r="R83" s="848"/>
      <c r="S83" s="848"/>
      <c r="T83" s="848"/>
      <c r="U83" s="848"/>
      <c r="V83" s="848"/>
      <c r="W83" s="849"/>
    </row>
    <row r="84" spans="2:23" ht="9" customHeight="1">
      <c r="B84" s="552"/>
      <c r="H84" s="554"/>
      <c r="J84" s="847"/>
      <c r="K84" s="848"/>
      <c r="L84" s="848"/>
      <c r="M84" s="848"/>
      <c r="N84" s="848"/>
      <c r="O84" s="848"/>
      <c r="P84" s="848"/>
      <c r="Q84" s="848"/>
      <c r="R84" s="848"/>
      <c r="S84" s="848"/>
      <c r="T84" s="848"/>
      <c r="U84" s="848"/>
      <c r="V84" s="848"/>
      <c r="W84" s="849"/>
    </row>
    <row r="85" spans="2:23" s="1049" customFormat="1" ht="39.75" customHeight="1" thickBot="1">
      <c r="B85" s="562"/>
      <c r="C85" s="1116" t="s">
        <v>770</v>
      </c>
      <c r="D85" s="1117" t="s">
        <v>771</v>
      </c>
      <c r="E85" s="1118">
        <f>+E60+E79+E80+E81+E82+E83</f>
        <v>7700.75</v>
      </c>
      <c r="F85" s="1118">
        <f>+F60+F79+F80+F81+F82+F83</f>
        <v>-75005.69000000006</v>
      </c>
      <c r="G85" s="1118">
        <f>+G60+G79+G80+G81+G82+G83</f>
        <v>-60004.40000000003</v>
      </c>
      <c r="H85" s="564"/>
      <c r="J85" s="1128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  <c r="U85" s="1129"/>
      <c r="V85" s="1129"/>
      <c r="W85" s="1130"/>
    </row>
    <row r="86" spans="2:23" ht="22.5" customHeight="1" thickBot="1">
      <c r="B86" s="582"/>
      <c r="C86" s="1257"/>
      <c r="D86" s="1257"/>
      <c r="E86" s="1257"/>
      <c r="F86" s="1257"/>
      <c r="G86" s="583"/>
      <c r="H86" s="584"/>
      <c r="J86" s="853"/>
      <c r="K86" s="854"/>
      <c r="L86" s="854"/>
      <c r="M86" s="854"/>
      <c r="N86" s="854"/>
      <c r="O86" s="854"/>
      <c r="P86" s="854"/>
      <c r="Q86" s="854"/>
      <c r="R86" s="854"/>
      <c r="S86" s="854"/>
      <c r="T86" s="854"/>
      <c r="U86" s="854"/>
      <c r="V86" s="854"/>
      <c r="W86" s="855"/>
    </row>
    <row r="87" spans="3:9" ht="22.5" customHeight="1">
      <c r="C87" s="548"/>
      <c r="D87" s="548"/>
      <c r="E87" s="548"/>
      <c r="F87" s="548"/>
      <c r="G87" s="548"/>
      <c r="I87" s="547" t="s">
        <v>660</v>
      </c>
    </row>
    <row r="88" spans="3:7" ht="12.75">
      <c r="C88" s="585" t="s">
        <v>68</v>
      </c>
      <c r="D88" s="548"/>
      <c r="E88" s="548"/>
      <c r="F88" s="548"/>
      <c r="G88" s="532" t="s">
        <v>40</v>
      </c>
    </row>
    <row r="89" spans="3:7" ht="12.75">
      <c r="C89" s="586" t="s">
        <v>69</v>
      </c>
      <c r="D89" s="548"/>
      <c r="E89" s="548"/>
      <c r="F89" s="548"/>
      <c r="G89" s="548"/>
    </row>
    <row r="90" spans="3:7" ht="12.75">
      <c r="C90" s="586" t="s">
        <v>70</v>
      </c>
      <c r="D90" s="548"/>
      <c r="E90" s="548"/>
      <c r="F90" s="548"/>
      <c r="G90" s="548"/>
    </row>
    <row r="91" spans="3:7" ht="12.75">
      <c r="C91" s="586" t="s">
        <v>71</v>
      </c>
      <c r="D91" s="548"/>
      <c r="E91" s="548"/>
      <c r="F91" s="548"/>
      <c r="G91" s="548"/>
    </row>
    <row r="92" spans="3:7" ht="12.75">
      <c r="C92" s="586" t="s">
        <v>72</v>
      </c>
      <c r="D92" s="548"/>
      <c r="E92" s="548"/>
      <c r="F92" s="548"/>
      <c r="G92" s="548"/>
    </row>
    <row r="93" spans="3:7" ht="22.5" customHeight="1">
      <c r="C93" s="548"/>
      <c r="D93" s="548"/>
      <c r="E93" s="548"/>
      <c r="F93" s="548"/>
      <c r="G93" s="548"/>
    </row>
    <row r="94" spans="3:7" ht="22.5" customHeight="1">
      <c r="C94" s="548"/>
      <c r="D94" s="548"/>
      <c r="E94" s="548"/>
      <c r="F94" s="548"/>
      <c r="G94" s="548"/>
    </row>
    <row r="95" spans="3:7" ht="22.5" customHeight="1">
      <c r="C95" s="548"/>
      <c r="D95" s="548"/>
      <c r="E95" s="548"/>
      <c r="F95" s="548"/>
      <c r="G95" s="548"/>
    </row>
    <row r="96" spans="3:7" ht="22.5" customHeight="1">
      <c r="C96" s="548"/>
      <c r="D96" s="548"/>
      <c r="E96" s="548"/>
      <c r="F96" s="548"/>
      <c r="G96" s="548"/>
    </row>
    <row r="97" spans="6:7" ht="22.5" customHeight="1">
      <c r="F97" s="548"/>
      <c r="G97" s="548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5433070866141736" right="0.35433070866141736" top="0.5905511811023623" bottom="0.5905511811023623" header="0" footer="0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C107"/>
  <sheetViews>
    <sheetView zoomScale="93" zoomScaleNormal="93" zoomScalePageLayoutView="125" workbookViewId="0" topLeftCell="A58">
      <selection activeCell="E76" sqref="E76"/>
    </sheetView>
  </sheetViews>
  <sheetFormatPr defaultColWidth="10.77734375" defaultRowHeight="22.5" customHeight="1"/>
  <cols>
    <col min="1" max="1" width="4.21484375" style="446" bestFit="1" customWidth="1"/>
    <col min="2" max="2" width="3.21484375" style="446" customWidth="1"/>
    <col min="3" max="3" width="13.5546875" style="446" customWidth="1"/>
    <col min="4" max="4" width="42.4453125" style="446" customWidth="1"/>
    <col min="5" max="6" width="15.77734375" style="448" customWidth="1"/>
    <col min="7" max="7" width="30.99609375" style="448" customWidth="1"/>
    <col min="8" max="8" width="15.5546875" style="448" customWidth="1"/>
    <col min="9" max="9" width="16.77734375" style="448" customWidth="1"/>
    <col min="10" max="10" width="30.5546875" style="448" customWidth="1"/>
    <col min="11" max="12" width="15.77734375" style="448" customWidth="1"/>
    <col min="13" max="13" width="27.21484375" style="448" customWidth="1"/>
    <col min="14" max="14" width="3.21484375" style="446" customWidth="1"/>
    <col min="15" max="16384" width="10.77734375" style="446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6" t="s">
        <v>659</v>
      </c>
    </row>
    <row r="5" spans="2:29" ht="9" customHeight="1">
      <c r="B5" s="449"/>
      <c r="C5" s="450"/>
      <c r="D5" s="450"/>
      <c r="E5" s="451"/>
      <c r="F5" s="451"/>
      <c r="G5" s="451"/>
      <c r="H5" s="451"/>
      <c r="I5" s="451"/>
      <c r="J5" s="451"/>
      <c r="K5" s="451"/>
      <c r="L5" s="451"/>
      <c r="M5" s="451"/>
      <c r="N5" s="452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453"/>
      <c r="C6" s="454" t="s">
        <v>0</v>
      </c>
      <c r="D6" s="455"/>
      <c r="E6" s="456"/>
      <c r="F6" s="456"/>
      <c r="G6" s="456"/>
      <c r="H6" s="456"/>
      <c r="I6" s="456"/>
      <c r="J6" s="456"/>
      <c r="K6" s="456"/>
      <c r="L6" s="456"/>
      <c r="M6" s="1256">
        <f>ejercicio</f>
        <v>2020</v>
      </c>
      <c r="N6" s="457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453"/>
      <c r="C7" s="454" t="s">
        <v>1</v>
      </c>
      <c r="D7" s="455"/>
      <c r="E7" s="456"/>
      <c r="F7" s="456"/>
      <c r="G7" s="456"/>
      <c r="H7" s="456"/>
      <c r="I7" s="456"/>
      <c r="J7" s="456"/>
      <c r="K7" s="456"/>
      <c r="L7" s="456"/>
      <c r="M7" s="1256"/>
      <c r="N7" s="458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453"/>
      <c r="C8" s="459"/>
      <c r="D8" s="455"/>
      <c r="E8" s="456"/>
      <c r="F8" s="456"/>
      <c r="G8" s="456"/>
      <c r="H8" s="456"/>
      <c r="I8" s="456"/>
      <c r="J8" s="456"/>
      <c r="K8" s="456"/>
      <c r="L8" s="456"/>
      <c r="M8" s="456"/>
      <c r="N8" s="458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62" customFormat="1" ht="30" customHeight="1">
      <c r="B9" s="460"/>
      <c r="C9" s="461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1258"/>
      <c r="I9" s="1258"/>
      <c r="J9" s="1258"/>
      <c r="K9" s="1258"/>
      <c r="L9" s="1258"/>
      <c r="M9" s="1258"/>
      <c r="N9" s="458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453"/>
      <c r="C10" s="455"/>
      <c r="D10" s="455"/>
      <c r="E10" s="456"/>
      <c r="F10" s="456"/>
      <c r="G10" s="456"/>
      <c r="H10" s="456"/>
      <c r="I10" s="456"/>
      <c r="J10" s="456"/>
      <c r="K10" s="456"/>
      <c r="L10" s="456"/>
      <c r="M10" s="456"/>
      <c r="N10" s="458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466" customFormat="1" ht="30" customHeight="1">
      <c r="B11" s="463"/>
      <c r="C11" s="464" t="s">
        <v>781</v>
      </c>
      <c r="D11" s="464"/>
      <c r="E11" s="465"/>
      <c r="F11" s="465"/>
      <c r="G11" s="465"/>
      <c r="H11" s="465"/>
      <c r="I11" s="465"/>
      <c r="J11" s="465"/>
      <c r="K11" s="465"/>
      <c r="L11" s="465"/>
      <c r="M11" s="465"/>
      <c r="N11" s="458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466" customFormat="1" ht="30" customHeight="1">
      <c r="B12" s="463"/>
      <c r="C12" s="1269"/>
      <c r="D12" s="1269"/>
      <c r="E12" s="467"/>
      <c r="F12" s="467"/>
      <c r="G12" s="467"/>
      <c r="H12" s="467"/>
      <c r="I12" s="467"/>
      <c r="J12" s="467"/>
      <c r="K12" s="467"/>
      <c r="L12" s="467"/>
      <c r="M12" s="467"/>
      <c r="N12" s="458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466" customFormat="1" ht="30" customHeight="1">
      <c r="B13" s="463"/>
      <c r="D13" s="468"/>
      <c r="E13" s="467"/>
      <c r="F13" s="467"/>
      <c r="G13" s="467"/>
      <c r="H13" s="467"/>
      <c r="I13" s="467"/>
      <c r="J13" s="467"/>
      <c r="K13" s="467"/>
      <c r="L13" s="467"/>
      <c r="M13" s="467"/>
      <c r="N13" s="458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476" customFormat="1" ht="22.5" customHeight="1">
      <c r="B14" s="469"/>
      <c r="C14" s="470"/>
      <c r="D14" s="471"/>
      <c r="E14" s="472"/>
      <c r="F14" s="473" t="s">
        <v>114</v>
      </c>
      <c r="G14" s="474">
        <f>ejercicio-2</f>
        <v>2018</v>
      </c>
      <c r="H14" s="472"/>
      <c r="I14" s="475" t="s">
        <v>115</v>
      </c>
      <c r="J14" s="474">
        <f>ejercicio-1</f>
        <v>2019</v>
      </c>
      <c r="K14" s="472"/>
      <c r="L14" s="473" t="s">
        <v>116</v>
      </c>
      <c r="M14" s="474">
        <f>ejercicio</f>
        <v>2020</v>
      </c>
      <c r="N14" s="458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481" customFormat="1" ht="22.5" customHeight="1">
      <c r="B15" s="477"/>
      <c r="C15" s="478" t="s">
        <v>433</v>
      </c>
      <c r="D15" s="479"/>
      <c r="E15" s="480" t="s">
        <v>417</v>
      </c>
      <c r="F15" s="480" t="s">
        <v>418</v>
      </c>
      <c r="G15" s="480" t="s">
        <v>355</v>
      </c>
      <c r="H15" s="480" t="s">
        <v>417</v>
      </c>
      <c r="I15" s="480" t="s">
        <v>418</v>
      </c>
      <c r="J15" s="480" t="s">
        <v>355</v>
      </c>
      <c r="K15" s="480" t="s">
        <v>417</v>
      </c>
      <c r="L15" s="480" t="s">
        <v>418</v>
      </c>
      <c r="M15" s="480" t="s">
        <v>355</v>
      </c>
      <c r="N15" s="458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s="488" customFormat="1" ht="22.5" customHeight="1">
      <c r="B16" s="482"/>
      <c r="C16" s="483" t="s">
        <v>419</v>
      </c>
      <c r="D16" s="484"/>
      <c r="E16" s="485">
        <f>SUM(E17:E18)</f>
        <v>0</v>
      </c>
      <c r="F16" s="485">
        <f>SUM(F17:F18)</f>
        <v>0</v>
      </c>
      <c r="G16" s="486"/>
      <c r="H16" s="485">
        <f>SUM(H17:H18)</f>
        <v>0</v>
      </c>
      <c r="I16" s="485">
        <f>SUM(I17:I18)</f>
        <v>0</v>
      </c>
      <c r="J16" s="486"/>
      <c r="K16" s="485">
        <f>SUM(K17:K18)</f>
        <v>0</v>
      </c>
      <c r="L16" s="485">
        <f>SUM(L17:L18)</f>
        <v>0</v>
      </c>
      <c r="M16" s="487"/>
      <c r="N16" s="458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s="488" customFormat="1" ht="19.5" customHeight="1">
      <c r="B17" s="482"/>
      <c r="C17" s="617"/>
      <c r="D17" s="618" t="s">
        <v>420</v>
      </c>
      <c r="E17" s="315"/>
      <c r="F17" s="315"/>
      <c r="G17" s="619"/>
      <c r="H17" s="315"/>
      <c r="I17" s="315"/>
      <c r="J17" s="619"/>
      <c r="K17" s="784"/>
      <c r="L17" s="315"/>
      <c r="M17" s="620"/>
      <c r="N17" s="523"/>
      <c r="P17" s="276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2:29" s="488" customFormat="1" ht="19.5" customHeight="1">
      <c r="B18" s="482"/>
      <c r="C18" s="621"/>
      <c r="D18" s="622" t="s">
        <v>421</v>
      </c>
      <c r="E18" s="323"/>
      <c r="F18" s="323"/>
      <c r="G18" s="623"/>
      <c r="H18" s="323"/>
      <c r="I18" s="323"/>
      <c r="J18" s="623"/>
      <c r="K18" s="323"/>
      <c r="L18" s="323"/>
      <c r="M18" s="624"/>
      <c r="N18" s="523"/>
      <c r="P18" s="276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2:29" s="488" customFormat="1" ht="22.5" customHeight="1">
      <c r="B19" s="482"/>
      <c r="C19" s="483" t="s">
        <v>422</v>
      </c>
      <c r="D19" s="484"/>
      <c r="E19" s="485">
        <f>+E20+E25</f>
        <v>0</v>
      </c>
      <c r="F19" s="485">
        <f>+F20+F25</f>
        <v>0</v>
      </c>
      <c r="G19" s="486"/>
      <c r="H19" s="485">
        <f>+H20+H25</f>
        <v>0</v>
      </c>
      <c r="I19" s="485">
        <f>+I20+I25</f>
        <v>0</v>
      </c>
      <c r="J19" s="486"/>
      <c r="K19" s="485">
        <f>+K20+K25</f>
        <v>0</v>
      </c>
      <c r="L19" s="485">
        <f>+L20+L25</f>
        <v>0</v>
      </c>
      <c r="M19" s="487"/>
      <c r="N19" s="458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s="488" customFormat="1" ht="19.5" customHeight="1">
      <c r="B20" s="482"/>
      <c r="C20" s="617"/>
      <c r="D20" s="618" t="s">
        <v>535</v>
      </c>
      <c r="E20" s="625">
        <f>SUM(E21:E24)</f>
        <v>0</v>
      </c>
      <c r="F20" s="625">
        <f>SUM(F21:F24)</f>
        <v>0</v>
      </c>
      <c r="G20" s="626"/>
      <c r="H20" s="625">
        <f>SUM(H21:H24)</f>
        <v>0</v>
      </c>
      <c r="I20" s="625">
        <f>SUM(I21:I24)</f>
        <v>0</v>
      </c>
      <c r="J20" s="626"/>
      <c r="K20" s="625">
        <f>SUM(K21:K24)</f>
        <v>0</v>
      </c>
      <c r="L20" s="625">
        <f>SUM(L21:L24)</f>
        <v>0</v>
      </c>
      <c r="M20" s="627"/>
      <c r="N20" s="523"/>
      <c r="P20" s="276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2:29" s="491" customFormat="1" ht="19.5" customHeight="1">
      <c r="B21" s="460"/>
      <c r="C21" s="394"/>
      <c r="D21" s="395"/>
      <c r="E21" s="348"/>
      <c r="F21" s="348"/>
      <c r="G21" s="387"/>
      <c r="H21" s="348"/>
      <c r="I21" s="348"/>
      <c r="J21" s="387"/>
      <c r="K21" s="348"/>
      <c r="L21" s="348"/>
      <c r="M21" s="355"/>
      <c r="N21" s="458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s="491" customFormat="1" ht="19.5" customHeight="1">
      <c r="B22" s="460"/>
      <c r="C22" s="394"/>
      <c r="D22" s="395"/>
      <c r="E22" s="348"/>
      <c r="F22" s="348"/>
      <c r="G22" s="387"/>
      <c r="H22" s="348"/>
      <c r="I22" s="348"/>
      <c r="J22" s="387"/>
      <c r="K22" s="348"/>
      <c r="L22" s="348"/>
      <c r="M22" s="355"/>
      <c r="N22" s="458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s="491" customFormat="1" ht="19.5" customHeight="1">
      <c r="B23" s="460"/>
      <c r="C23" s="394"/>
      <c r="D23" s="395"/>
      <c r="E23" s="348"/>
      <c r="F23" s="348"/>
      <c r="G23" s="387"/>
      <c r="H23" s="348"/>
      <c r="I23" s="348"/>
      <c r="J23" s="387"/>
      <c r="K23" s="348"/>
      <c r="L23" s="348"/>
      <c r="M23" s="355"/>
      <c r="N23" s="458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s="491" customFormat="1" ht="19.5" customHeight="1">
      <c r="B24" s="460"/>
      <c r="C24" s="394"/>
      <c r="D24" s="395"/>
      <c r="E24" s="348"/>
      <c r="F24" s="348"/>
      <c r="G24" s="387"/>
      <c r="H24" s="348"/>
      <c r="I24" s="348"/>
      <c r="J24" s="387"/>
      <c r="K24" s="348"/>
      <c r="L24" s="348"/>
      <c r="M24" s="355"/>
      <c r="N24" s="458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s="488" customFormat="1" ht="19.5" customHeight="1">
      <c r="B25" s="482"/>
      <c r="C25" s="628"/>
      <c r="D25" s="629" t="s">
        <v>536</v>
      </c>
      <c r="E25" s="630">
        <f>SUM(E26:E29)</f>
        <v>0</v>
      </c>
      <c r="F25" s="630">
        <f>SUM(F26:F29)</f>
        <v>0</v>
      </c>
      <c r="G25" s="631"/>
      <c r="H25" s="630">
        <f>SUM(H26:H29)</f>
        <v>0</v>
      </c>
      <c r="I25" s="630">
        <f>SUM(I26:I29)</f>
        <v>0</v>
      </c>
      <c r="J25" s="631"/>
      <c r="K25" s="630">
        <f>SUM(K26:K29)</f>
        <v>0</v>
      </c>
      <c r="L25" s="630">
        <f>SUM(L26:L29)</f>
        <v>0</v>
      </c>
      <c r="M25" s="632"/>
      <c r="N25" s="523"/>
      <c r="P25" s="276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2:29" s="491" customFormat="1" ht="19.5" customHeight="1">
      <c r="B26" s="460"/>
      <c r="C26" s="394"/>
      <c r="D26" s="395"/>
      <c r="E26" s="348"/>
      <c r="F26" s="348"/>
      <c r="G26" s="387"/>
      <c r="H26" s="348"/>
      <c r="I26" s="348"/>
      <c r="J26" s="387"/>
      <c r="K26" s="348"/>
      <c r="L26" s="348"/>
      <c r="M26" s="355"/>
      <c r="N26" s="458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s="491" customFormat="1" ht="19.5" customHeight="1">
      <c r="B27" s="460"/>
      <c r="C27" s="394"/>
      <c r="D27" s="395"/>
      <c r="E27" s="348"/>
      <c r="F27" s="348"/>
      <c r="G27" s="387"/>
      <c r="H27" s="348"/>
      <c r="I27" s="348"/>
      <c r="J27" s="387"/>
      <c r="K27" s="348"/>
      <c r="L27" s="348"/>
      <c r="M27" s="355"/>
      <c r="N27" s="458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s="491" customFormat="1" ht="19.5" customHeight="1">
      <c r="B28" s="460"/>
      <c r="C28" s="394"/>
      <c r="D28" s="395"/>
      <c r="E28" s="348"/>
      <c r="F28" s="348"/>
      <c r="G28" s="387"/>
      <c r="H28" s="348"/>
      <c r="I28" s="348"/>
      <c r="J28" s="387"/>
      <c r="K28" s="348"/>
      <c r="L28" s="348"/>
      <c r="M28" s="355"/>
      <c r="N28" s="458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s="491" customFormat="1" ht="19.5" customHeight="1">
      <c r="B29" s="460"/>
      <c r="C29" s="396"/>
      <c r="D29" s="397"/>
      <c r="E29" s="350"/>
      <c r="F29" s="350"/>
      <c r="G29" s="366"/>
      <c r="H29" s="350"/>
      <c r="I29" s="350"/>
      <c r="J29" s="366"/>
      <c r="K29" s="350"/>
      <c r="L29" s="350"/>
      <c r="M29" s="356"/>
      <c r="N29" s="458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s="488" customFormat="1" ht="22.5" customHeight="1">
      <c r="B30" s="482"/>
      <c r="C30" s="483" t="s">
        <v>423</v>
      </c>
      <c r="D30" s="484"/>
      <c r="E30" s="485">
        <f>+E31+E40</f>
        <v>0</v>
      </c>
      <c r="F30" s="485">
        <f>+F31+F40</f>
        <v>0</v>
      </c>
      <c r="G30" s="486"/>
      <c r="H30" s="485">
        <f>+H31+H40</f>
        <v>0</v>
      </c>
      <c r="I30" s="485">
        <f>+I31+I40</f>
        <v>0</v>
      </c>
      <c r="J30" s="486"/>
      <c r="K30" s="485">
        <f>+K31+K40</f>
        <v>0</v>
      </c>
      <c r="L30" s="485">
        <f>+L31+L40</f>
        <v>0</v>
      </c>
      <c r="M30" s="487"/>
      <c r="N30" s="458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s="502" customFormat="1" ht="18.75" customHeight="1">
      <c r="B31" s="495"/>
      <c r="C31" s="496" t="s">
        <v>424</v>
      </c>
      <c r="D31" s="497"/>
      <c r="E31" s="498">
        <f>E32+E36</f>
        <v>0</v>
      </c>
      <c r="F31" s="498">
        <f>F32+F36</f>
        <v>0</v>
      </c>
      <c r="G31" s="499"/>
      <c r="H31" s="498">
        <f>H32+H36</f>
        <v>0</v>
      </c>
      <c r="I31" s="498">
        <f>I32+I36</f>
        <v>0</v>
      </c>
      <c r="J31" s="499"/>
      <c r="K31" s="498">
        <f>K32+K36</f>
        <v>0</v>
      </c>
      <c r="L31" s="498">
        <f>L32+L36</f>
        <v>0</v>
      </c>
      <c r="M31" s="500"/>
      <c r="N31" s="501"/>
      <c r="P31" s="440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2"/>
    </row>
    <row r="32" spans="2:29" s="488" customFormat="1" ht="18.75" customHeight="1">
      <c r="B32" s="482"/>
      <c r="C32" s="617"/>
      <c r="D32" s="618" t="s">
        <v>537</v>
      </c>
      <c r="E32" s="625">
        <f>SUM(E33:E35)</f>
        <v>0</v>
      </c>
      <c r="F32" s="625">
        <f>SUM(F33:F35)</f>
        <v>0</v>
      </c>
      <c r="G32" s="626"/>
      <c r="H32" s="625">
        <f>SUM(H33:H35)</f>
        <v>0</v>
      </c>
      <c r="I32" s="625">
        <f>SUM(I33:I35)</f>
        <v>0</v>
      </c>
      <c r="J32" s="626"/>
      <c r="K32" s="625">
        <f>SUM(K33:K35)</f>
        <v>0</v>
      </c>
      <c r="L32" s="625">
        <f>SUM(L33:L35)</f>
        <v>0</v>
      </c>
      <c r="M32" s="627"/>
      <c r="N32" s="523"/>
      <c r="P32" s="276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8"/>
    </row>
    <row r="33" spans="2:29" s="491" customFormat="1" ht="18.75" customHeight="1">
      <c r="B33" s="460"/>
      <c r="C33" s="392"/>
      <c r="D33" s="393"/>
      <c r="E33" s="345"/>
      <c r="F33" s="345"/>
      <c r="G33" s="385"/>
      <c r="H33" s="345"/>
      <c r="I33" s="345"/>
      <c r="J33" s="385"/>
      <c r="K33" s="345"/>
      <c r="L33" s="345"/>
      <c r="M33" s="386"/>
      <c r="N33" s="458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s="491" customFormat="1" ht="18.75" customHeight="1">
      <c r="B34" s="460"/>
      <c r="C34" s="392"/>
      <c r="D34" s="393"/>
      <c r="E34" s="345"/>
      <c r="F34" s="345"/>
      <c r="G34" s="385"/>
      <c r="H34" s="345"/>
      <c r="I34" s="345"/>
      <c r="J34" s="385"/>
      <c r="K34" s="345"/>
      <c r="L34" s="345"/>
      <c r="M34" s="386"/>
      <c r="N34" s="458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s="491" customFormat="1" ht="18.75" customHeight="1">
      <c r="B35" s="460"/>
      <c r="C35" s="392"/>
      <c r="D35" s="393"/>
      <c r="E35" s="345"/>
      <c r="F35" s="345"/>
      <c r="G35" s="385"/>
      <c r="H35" s="345"/>
      <c r="I35" s="345"/>
      <c r="J35" s="385"/>
      <c r="K35" s="345"/>
      <c r="L35" s="345"/>
      <c r="M35" s="386"/>
      <c r="N35" s="458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s="488" customFormat="1" ht="18.75" customHeight="1">
      <c r="B36" s="482"/>
      <c r="C36" s="617"/>
      <c r="D36" s="618" t="s">
        <v>538</v>
      </c>
      <c r="E36" s="625">
        <f>SUM(E37:E39)</f>
        <v>0</v>
      </c>
      <c r="F36" s="625">
        <f>SUM(F37:F39)</f>
        <v>0</v>
      </c>
      <c r="G36" s="626"/>
      <c r="H36" s="625">
        <f>SUM(H37:H39)</f>
        <v>0</v>
      </c>
      <c r="I36" s="625">
        <f>SUM(I37:I39)</f>
        <v>0</v>
      </c>
      <c r="J36" s="626"/>
      <c r="K36" s="625">
        <f>SUM(K37:K39)</f>
        <v>0</v>
      </c>
      <c r="L36" s="625">
        <f>SUM(L37:L39)</f>
        <v>0</v>
      </c>
      <c r="M36" s="627"/>
      <c r="N36" s="523"/>
      <c r="P36" s="633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5"/>
    </row>
    <row r="37" spans="2:29" s="491" customFormat="1" ht="18.75" customHeight="1">
      <c r="B37" s="460"/>
      <c r="C37" s="392"/>
      <c r="D37" s="393"/>
      <c r="E37" s="345"/>
      <c r="F37" s="345"/>
      <c r="G37" s="385"/>
      <c r="H37" s="345"/>
      <c r="I37" s="345"/>
      <c r="J37" s="385"/>
      <c r="K37" s="345"/>
      <c r="L37" s="345"/>
      <c r="M37" s="386"/>
      <c r="N37" s="458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s="491" customFormat="1" ht="18.75" customHeight="1">
      <c r="B38" s="460"/>
      <c r="C38" s="392"/>
      <c r="D38" s="393"/>
      <c r="E38" s="345"/>
      <c r="F38" s="345"/>
      <c r="G38" s="385"/>
      <c r="H38" s="345"/>
      <c r="I38" s="345"/>
      <c r="J38" s="385"/>
      <c r="K38" s="345"/>
      <c r="L38" s="345"/>
      <c r="M38" s="386"/>
      <c r="N38" s="458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s="491" customFormat="1" ht="18.75" customHeight="1">
      <c r="B39" s="460"/>
      <c r="C39" s="392"/>
      <c r="D39" s="393"/>
      <c r="E39" s="345"/>
      <c r="F39" s="345"/>
      <c r="G39" s="385"/>
      <c r="H39" s="345"/>
      <c r="I39" s="345"/>
      <c r="J39" s="385"/>
      <c r="K39" s="345"/>
      <c r="L39" s="345"/>
      <c r="M39" s="386"/>
      <c r="N39" s="458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s="502" customFormat="1" ht="18.75" customHeight="1">
      <c r="B40" s="495"/>
      <c r="C40" s="496" t="s">
        <v>425</v>
      </c>
      <c r="D40" s="497"/>
      <c r="E40" s="498">
        <f>+E41+E42</f>
        <v>0</v>
      </c>
      <c r="F40" s="498">
        <f>+F41+F42</f>
        <v>0</v>
      </c>
      <c r="G40" s="499"/>
      <c r="H40" s="498">
        <f>+H41+H42</f>
        <v>0</v>
      </c>
      <c r="I40" s="498">
        <f>+I41+I42</f>
        <v>0</v>
      </c>
      <c r="J40" s="499"/>
      <c r="K40" s="498">
        <f>+K41+K42</f>
        <v>0</v>
      </c>
      <c r="L40" s="498">
        <f>+L41+L42</f>
        <v>0</v>
      </c>
      <c r="M40" s="500"/>
      <c r="N40" s="501"/>
      <c r="P40" s="443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5"/>
    </row>
    <row r="41" spans="2:29" s="488" customFormat="1" ht="18.75" customHeight="1">
      <c r="B41" s="482"/>
      <c r="C41" s="617"/>
      <c r="D41" s="618" t="s">
        <v>426</v>
      </c>
      <c r="E41" s="315"/>
      <c r="F41" s="315"/>
      <c r="G41" s="619"/>
      <c r="H41" s="315"/>
      <c r="I41" s="315"/>
      <c r="J41" s="619"/>
      <c r="K41" s="315"/>
      <c r="L41" s="315"/>
      <c r="M41" s="620"/>
      <c r="N41" s="523"/>
      <c r="P41" s="633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635"/>
    </row>
    <row r="42" spans="2:29" s="488" customFormat="1" ht="18.75" customHeight="1">
      <c r="B42" s="482"/>
      <c r="C42" s="636"/>
      <c r="D42" s="637" t="s">
        <v>427</v>
      </c>
      <c r="E42" s="305"/>
      <c r="F42" s="638"/>
      <c r="G42" s="639"/>
      <c r="H42" s="305"/>
      <c r="I42" s="638"/>
      <c r="J42" s="639"/>
      <c r="K42" s="305"/>
      <c r="L42" s="638"/>
      <c r="M42" s="640"/>
      <c r="N42" s="523"/>
      <c r="P42" s="633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5"/>
    </row>
    <row r="43" spans="2:29" s="488" customFormat="1" ht="22.5" customHeight="1" thickBot="1">
      <c r="B43" s="482"/>
      <c r="C43" s="503" t="s">
        <v>428</v>
      </c>
      <c r="D43" s="504"/>
      <c r="E43" s="505">
        <f>E16+E19+E30</f>
        <v>0</v>
      </c>
      <c r="F43" s="505">
        <f>F16+F19+F30</f>
        <v>0</v>
      </c>
      <c r="G43" s="506"/>
      <c r="H43" s="505">
        <f>H16+H19+H30</f>
        <v>0</v>
      </c>
      <c r="I43" s="505">
        <f>I16+I19+I30</f>
        <v>0</v>
      </c>
      <c r="J43" s="506"/>
      <c r="K43" s="505">
        <f>K16+K19+K30</f>
        <v>0</v>
      </c>
      <c r="L43" s="505">
        <f>L16+L19+L30</f>
        <v>0</v>
      </c>
      <c r="M43" s="507"/>
      <c r="N43" s="458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s="491" customFormat="1" ht="22.5" customHeight="1">
      <c r="B44" s="460"/>
      <c r="C44" s="508"/>
      <c r="D44" s="508"/>
      <c r="E44" s="509"/>
      <c r="F44" s="509"/>
      <c r="G44" s="509"/>
      <c r="H44" s="509"/>
      <c r="I44" s="509"/>
      <c r="J44" s="509"/>
      <c r="K44" s="509"/>
      <c r="L44" s="509"/>
      <c r="M44" s="509"/>
      <c r="N44" s="458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s="476" customFormat="1" ht="22.5" customHeight="1">
      <c r="B45" s="469"/>
      <c r="C45" s="470"/>
      <c r="D45" s="471"/>
      <c r="E45" s="510" t="s">
        <v>114</v>
      </c>
      <c r="F45" s="510" t="s">
        <v>115</v>
      </c>
      <c r="G45" s="510" t="s">
        <v>116</v>
      </c>
      <c r="H45" s="1263" t="s">
        <v>355</v>
      </c>
      <c r="I45" s="1264"/>
      <c r="J45" s="1264"/>
      <c r="K45" s="1264"/>
      <c r="L45" s="1264"/>
      <c r="M45" s="1265"/>
      <c r="N45" s="458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s="481" customFormat="1" ht="22.5" customHeight="1">
      <c r="B46" s="477"/>
      <c r="C46" s="478" t="s">
        <v>429</v>
      </c>
      <c r="D46" s="479"/>
      <c r="E46" s="511">
        <f>ejercicio-2</f>
        <v>2018</v>
      </c>
      <c r="F46" s="511">
        <f>ejercicio-1</f>
        <v>2019</v>
      </c>
      <c r="G46" s="511">
        <f>ejercicio</f>
        <v>2020</v>
      </c>
      <c r="H46" s="1266"/>
      <c r="I46" s="1267"/>
      <c r="J46" s="1267"/>
      <c r="K46" s="1267"/>
      <c r="L46" s="1267"/>
      <c r="M46" s="1268"/>
      <c r="N46" s="458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s="491" customFormat="1" ht="22.5" customHeight="1" thickBot="1">
      <c r="B47" s="460"/>
      <c r="C47" s="503" t="s">
        <v>574</v>
      </c>
      <c r="D47" s="504"/>
      <c r="E47" s="505">
        <f>E48+E52</f>
        <v>0</v>
      </c>
      <c r="F47" s="505">
        <f>F48+F52</f>
        <v>0</v>
      </c>
      <c r="G47" s="505">
        <f>G48+G52</f>
        <v>0</v>
      </c>
      <c r="H47" s="512"/>
      <c r="I47" s="513"/>
      <c r="J47" s="513"/>
      <c r="K47" s="513"/>
      <c r="L47" s="513"/>
      <c r="M47" s="514"/>
      <c r="N47" s="458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s="491" customFormat="1" ht="19.5" customHeight="1">
      <c r="B48" s="460"/>
      <c r="C48" s="1165" t="s">
        <v>786</v>
      </c>
      <c r="D48" s="1166"/>
      <c r="E48" s="1167">
        <f>SUM(E49:E51)</f>
        <v>0</v>
      </c>
      <c r="F48" s="1167">
        <f>SUM(F49:F51)</f>
        <v>0</v>
      </c>
      <c r="G48" s="1167">
        <f>SUM(G49:G51)</f>
        <v>0</v>
      </c>
      <c r="H48" s="1168"/>
      <c r="I48" s="1169"/>
      <c r="J48" s="1169"/>
      <c r="K48" s="1169"/>
      <c r="L48" s="1169"/>
      <c r="M48" s="1170"/>
      <c r="N48" s="458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s="491" customFormat="1" ht="19.5" customHeight="1">
      <c r="B49" s="460"/>
      <c r="C49" s="1136"/>
      <c r="D49" s="1137"/>
      <c r="E49" s="1138"/>
      <c r="F49" s="1138"/>
      <c r="G49" s="1138"/>
      <c r="H49" s="374"/>
      <c r="I49" s="534"/>
      <c r="J49" s="534"/>
      <c r="K49" s="534"/>
      <c r="L49" s="534"/>
      <c r="M49" s="371"/>
      <c r="N49" s="458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s="491" customFormat="1" ht="19.5" customHeight="1">
      <c r="B50" s="460"/>
      <c r="C50" s="1136"/>
      <c r="D50" s="1137"/>
      <c r="E50" s="1138"/>
      <c r="F50" s="1138"/>
      <c r="G50" s="1138"/>
      <c r="H50" s="374"/>
      <c r="I50" s="534"/>
      <c r="J50" s="534"/>
      <c r="K50" s="534"/>
      <c r="L50" s="534"/>
      <c r="M50" s="371"/>
      <c r="N50" s="458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s="491" customFormat="1" ht="19.5" customHeight="1">
      <c r="B51" s="460"/>
      <c r="C51" s="1136"/>
      <c r="D51" s="1137"/>
      <c r="E51" s="1138"/>
      <c r="F51" s="1138"/>
      <c r="G51" s="1138"/>
      <c r="H51" s="374"/>
      <c r="I51" s="534"/>
      <c r="J51" s="534"/>
      <c r="K51" s="534"/>
      <c r="L51" s="534"/>
      <c r="M51" s="371"/>
      <c r="N51" s="458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s="491" customFormat="1" ht="19.5" customHeight="1">
      <c r="B52" s="460"/>
      <c r="C52" s="628" t="s">
        <v>787</v>
      </c>
      <c r="D52" s="1171"/>
      <c r="E52" s="1172">
        <f>SUM(E53:E55)</f>
        <v>0</v>
      </c>
      <c r="F52" s="1172">
        <f>SUM(F53:F55)</f>
        <v>0</v>
      </c>
      <c r="G52" s="1172">
        <f>SUM(G53:G55)</f>
        <v>0</v>
      </c>
      <c r="H52" s="1173"/>
      <c r="I52" s="1174"/>
      <c r="J52" s="1174"/>
      <c r="K52" s="1174"/>
      <c r="L52" s="1174"/>
      <c r="M52" s="1146"/>
      <c r="N52" s="458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s="491" customFormat="1" ht="19.5" customHeight="1">
      <c r="B53" s="460"/>
      <c r="C53" s="1136"/>
      <c r="D53" s="1137"/>
      <c r="E53" s="1138"/>
      <c r="F53" s="1138"/>
      <c r="G53" s="1138"/>
      <c r="H53" s="374"/>
      <c r="I53" s="534"/>
      <c r="J53" s="534"/>
      <c r="K53" s="534"/>
      <c r="L53" s="534"/>
      <c r="M53" s="371"/>
      <c r="N53" s="458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s="491" customFormat="1" ht="19.5" customHeight="1">
      <c r="B54" s="460"/>
      <c r="C54" s="1136"/>
      <c r="D54" s="1137"/>
      <c r="E54" s="1138"/>
      <c r="F54" s="1138"/>
      <c r="G54" s="1138"/>
      <c r="H54" s="537"/>
      <c r="I54" s="538"/>
      <c r="J54" s="538"/>
      <c r="K54" s="538"/>
      <c r="L54" s="538"/>
      <c r="M54" s="334"/>
      <c r="N54" s="458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s="491" customFormat="1" ht="19.5" customHeight="1">
      <c r="B55" s="460"/>
      <c r="C55" s="1139"/>
      <c r="D55" s="1140"/>
      <c r="E55" s="1141"/>
      <c r="F55" s="1141"/>
      <c r="G55" s="1141"/>
      <c r="H55" s="372"/>
      <c r="I55" s="365"/>
      <c r="J55" s="365"/>
      <c r="K55" s="365"/>
      <c r="L55" s="365"/>
      <c r="M55" s="373"/>
      <c r="N55" s="458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s="491" customFormat="1" ht="22.5" customHeight="1" thickBot="1">
      <c r="B56" s="460"/>
      <c r="C56" s="503" t="s">
        <v>575</v>
      </c>
      <c r="D56" s="504"/>
      <c r="E56" s="505">
        <f>E57+E61</f>
        <v>-1211.05</v>
      </c>
      <c r="F56" s="505">
        <f>F57+F61</f>
        <v>-7460.83</v>
      </c>
      <c r="G56" s="505">
        <f>G57+G61</f>
        <v>0</v>
      </c>
      <c r="H56" s="512"/>
      <c r="I56" s="513"/>
      <c r="J56" s="513"/>
      <c r="K56" s="513"/>
      <c r="L56" s="513"/>
      <c r="M56" s="514"/>
      <c r="N56" s="458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s="491" customFormat="1" ht="19.5" customHeight="1">
      <c r="B57" s="460"/>
      <c r="C57" s="1165" t="s">
        <v>788</v>
      </c>
      <c r="D57" s="1166"/>
      <c r="E57" s="1167">
        <f>SUM(E58:E60)</f>
        <v>-1211.05</v>
      </c>
      <c r="F57" s="1167">
        <f>SUM(F58:F60)</f>
        <v>-7460.83</v>
      </c>
      <c r="G57" s="1167">
        <f>SUM(G58:G60)</f>
        <v>0</v>
      </c>
      <c r="H57" s="1168"/>
      <c r="I57" s="1169"/>
      <c r="J57" s="1169"/>
      <c r="K57" s="1169"/>
      <c r="L57" s="1169"/>
      <c r="M57" s="1170"/>
      <c r="N57" s="458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s="491" customFormat="1" ht="19.5" customHeight="1">
      <c r="B58" s="460"/>
      <c r="C58" s="1136"/>
      <c r="D58" s="1137"/>
      <c r="E58" s="1138">
        <v>-1211.05</v>
      </c>
      <c r="F58" s="1138">
        <v>-7460.83</v>
      </c>
      <c r="G58" s="1138"/>
      <c r="H58" s="374"/>
      <c r="I58" s="534"/>
      <c r="J58" s="534"/>
      <c r="K58" s="534"/>
      <c r="L58" s="534"/>
      <c r="M58" s="371"/>
      <c r="N58" s="458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s="491" customFormat="1" ht="19.5" customHeight="1">
      <c r="B59" s="460"/>
      <c r="C59" s="1136"/>
      <c r="D59" s="1137"/>
      <c r="E59" s="1138"/>
      <c r="F59" s="1138"/>
      <c r="G59" s="1138"/>
      <c r="H59" s="374"/>
      <c r="I59" s="534"/>
      <c r="J59" s="534"/>
      <c r="K59" s="534"/>
      <c r="L59" s="534"/>
      <c r="M59" s="371"/>
      <c r="N59" s="458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s="491" customFormat="1" ht="19.5" customHeight="1">
      <c r="B60" s="460"/>
      <c r="C60" s="1136"/>
      <c r="D60" s="1137"/>
      <c r="E60" s="1138"/>
      <c r="F60" s="1138"/>
      <c r="G60" s="1138"/>
      <c r="H60" s="374"/>
      <c r="I60" s="534"/>
      <c r="J60" s="534"/>
      <c r="K60" s="534"/>
      <c r="L60" s="534"/>
      <c r="M60" s="371"/>
      <c r="N60" s="458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s="491" customFormat="1" ht="19.5" customHeight="1">
      <c r="B61" s="460"/>
      <c r="C61" s="628" t="s">
        <v>789</v>
      </c>
      <c r="D61" s="1171"/>
      <c r="E61" s="1172">
        <f>SUM(E62:E64)</f>
        <v>0</v>
      </c>
      <c r="F61" s="1172">
        <f>SUM(F62:F64)</f>
        <v>0</v>
      </c>
      <c r="G61" s="1172">
        <f>SUM(G62:G64)</f>
        <v>0</v>
      </c>
      <c r="H61" s="1173"/>
      <c r="I61" s="1174"/>
      <c r="J61" s="1174"/>
      <c r="K61" s="1174"/>
      <c r="L61" s="1174"/>
      <c r="M61" s="1146"/>
      <c r="N61" s="458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s="491" customFormat="1" ht="19.5" customHeight="1">
      <c r="B62" s="460"/>
      <c r="C62" s="1136"/>
      <c r="D62" s="1137"/>
      <c r="E62" s="1138"/>
      <c r="F62" s="1138"/>
      <c r="G62" s="1138"/>
      <c r="H62" s="1133"/>
      <c r="I62" s="534"/>
      <c r="J62" s="534"/>
      <c r="K62" s="534"/>
      <c r="L62" s="534"/>
      <c r="M62" s="1134"/>
      <c r="N62" s="458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s="491" customFormat="1" ht="19.5" customHeight="1">
      <c r="B63" s="460"/>
      <c r="C63" s="1136"/>
      <c r="D63" s="1137"/>
      <c r="E63" s="1138"/>
      <c r="F63" s="1138"/>
      <c r="G63" s="1138"/>
      <c r="H63" s="374"/>
      <c r="I63" s="534"/>
      <c r="J63" s="534"/>
      <c r="K63" s="534"/>
      <c r="L63" s="534"/>
      <c r="M63" s="371"/>
      <c r="N63" s="458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s="491" customFormat="1" ht="19.5" customHeight="1">
      <c r="B64" s="460"/>
      <c r="C64" s="1139"/>
      <c r="D64" s="1140"/>
      <c r="E64" s="1141"/>
      <c r="F64" s="1141"/>
      <c r="G64" s="1141"/>
      <c r="H64" s="372"/>
      <c r="I64" s="365"/>
      <c r="J64" s="365"/>
      <c r="K64" s="365"/>
      <c r="L64" s="365"/>
      <c r="M64" s="373"/>
      <c r="N64" s="458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s="491" customFormat="1" ht="22.5" customHeight="1">
      <c r="B65" s="460"/>
      <c r="C65" s="508"/>
      <c r="D65" s="508"/>
      <c r="E65" s="509"/>
      <c r="F65" s="509"/>
      <c r="G65" s="509"/>
      <c r="H65" s="509"/>
      <c r="I65" s="509"/>
      <c r="J65" s="509"/>
      <c r="K65" s="509"/>
      <c r="L65" s="509"/>
      <c r="M65" s="509"/>
      <c r="N65" s="458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s="491" customFormat="1" ht="22.5" customHeight="1">
      <c r="B66" s="460"/>
      <c r="C66" s="470"/>
      <c r="D66" s="471"/>
      <c r="E66" s="510" t="s">
        <v>114</v>
      </c>
      <c r="F66" s="510" t="s">
        <v>115</v>
      </c>
      <c r="G66" s="510" t="s">
        <v>116</v>
      </c>
      <c r="H66" s="1263" t="s">
        <v>355</v>
      </c>
      <c r="I66" s="1264"/>
      <c r="J66" s="1264"/>
      <c r="K66" s="1264"/>
      <c r="L66" s="1264"/>
      <c r="M66" s="1265"/>
      <c r="N66" s="458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s="491" customFormat="1" ht="22.5" customHeight="1">
      <c r="B67" s="460"/>
      <c r="C67" s="478" t="s">
        <v>430</v>
      </c>
      <c r="D67" s="479"/>
      <c r="E67" s="511">
        <f>ejercicio-2</f>
        <v>2018</v>
      </c>
      <c r="F67" s="511">
        <f>ejercicio-1</f>
        <v>2019</v>
      </c>
      <c r="G67" s="511">
        <f>ejercicio</f>
        <v>2020</v>
      </c>
      <c r="H67" s="1266"/>
      <c r="I67" s="1267"/>
      <c r="J67" s="1267"/>
      <c r="K67" s="1267"/>
      <c r="L67" s="1267"/>
      <c r="M67" s="1268"/>
      <c r="N67" s="458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s="491" customFormat="1" ht="22.5" customHeight="1">
      <c r="B68" s="460"/>
      <c r="C68" s="489" t="s">
        <v>431</v>
      </c>
      <c r="D68" s="490"/>
      <c r="E68" s="345"/>
      <c r="F68" s="345"/>
      <c r="G68" s="641"/>
      <c r="H68" s="535"/>
      <c r="I68" s="536"/>
      <c r="J68" s="536"/>
      <c r="K68" s="536"/>
      <c r="L68" s="536"/>
      <c r="M68" s="346"/>
      <c r="N68" s="458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s="491" customFormat="1" ht="22.5" customHeight="1">
      <c r="B69" s="460"/>
      <c r="C69" s="492" t="s">
        <v>432</v>
      </c>
      <c r="D69" s="493"/>
      <c r="E69" s="350"/>
      <c r="F69" s="350"/>
      <c r="G69" s="416"/>
      <c r="H69" s="372"/>
      <c r="I69" s="365"/>
      <c r="J69" s="365"/>
      <c r="K69" s="365"/>
      <c r="L69" s="365"/>
      <c r="M69" s="373"/>
      <c r="N69" s="458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s="491" customFormat="1" ht="22.5" customHeight="1">
      <c r="B70" s="460"/>
      <c r="C70" s="508"/>
      <c r="D70" s="508"/>
      <c r="E70" s="509"/>
      <c r="F70" s="509"/>
      <c r="G70" s="509"/>
      <c r="H70" s="509"/>
      <c r="I70" s="509"/>
      <c r="J70" s="509"/>
      <c r="K70" s="509"/>
      <c r="L70" s="509"/>
      <c r="M70" s="509"/>
      <c r="N70" s="458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s="491" customFormat="1" ht="22.5" customHeight="1">
      <c r="B71" s="460"/>
      <c r="C71" s="470"/>
      <c r="D71" s="471"/>
      <c r="E71" s="510" t="s">
        <v>114</v>
      </c>
      <c r="F71" s="510" t="s">
        <v>115</v>
      </c>
      <c r="G71" s="510" t="s">
        <v>116</v>
      </c>
      <c r="H71" s="1263" t="s">
        <v>355</v>
      </c>
      <c r="I71" s="1264"/>
      <c r="J71" s="1264"/>
      <c r="K71" s="1264"/>
      <c r="L71" s="1264"/>
      <c r="M71" s="1265"/>
      <c r="N71" s="458"/>
      <c r="P71" s="279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1"/>
    </row>
    <row r="72" spans="2:29" s="491" customFormat="1" ht="22.5" customHeight="1">
      <c r="B72" s="460"/>
      <c r="C72" s="478" t="s">
        <v>465</v>
      </c>
      <c r="D72" s="479"/>
      <c r="E72" s="511">
        <f>ejercicio-2</f>
        <v>2018</v>
      </c>
      <c r="F72" s="511">
        <f>ejercicio-1</f>
        <v>2019</v>
      </c>
      <c r="G72" s="511">
        <f>ejercicio</f>
        <v>2020</v>
      </c>
      <c r="H72" s="1266"/>
      <c r="I72" s="1267"/>
      <c r="J72" s="1267"/>
      <c r="K72" s="1267"/>
      <c r="L72" s="1267"/>
      <c r="M72" s="1268"/>
      <c r="N72" s="458"/>
      <c r="P72" s="279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1"/>
    </row>
    <row r="73" spans="2:29" s="491" customFormat="1" ht="22.5" customHeight="1">
      <c r="B73" s="460"/>
      <c r="C73" s="483" t="s">
        <v>466</v>
      </c>
      <c r="D73" s="484"/>
      <c r="E73" s="485">
        <f>SUM(E74:E76)</f>
        <v>329983.44</v>
      </c>
      <c r="F73" s="485">
        <f>SUM(F74:F76)</f>
        <v>213059.24</v>
      </c>
      <c r="G73" s="485">
        <f>SUM(G74:G76)</f>
        <v>135858.66</v>
      </c>
      <c r="H73" s="515"/>
      <c r="I73" s="516"/>
      <c r="J73" s="516"/>
      <c r="K73" s="516"/>
      <c r="L73" s="516"/>
      <c r="M73" s="517"/>
      <c r="N73" s="458"/>
      <c r="P73" s="279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1"/>
    </row>
    <row r="74" spans="2:29" s="491" customFormat="1" ht="22.5" customHeight="1">
      <c r="B74" s="460"/>
      <c r="C74" s="518" t="s">
        <v>467</v>
      </c>
      <c r="D74" s="519"/>
      <c r="E74" s="347"/>
      <c r="F74" s="347"/>
      <c r="G74" s="347"/>
      <c r="H74" s="369"/>
      <c r="I74" s="364"/>
      <c r="J74" s="364"/>
      <c r="K74" s="364"/>
      <c r="L74" s="364"/>
      <c r="M74" s="370"/>
      <c r="N74" s="458"/>
      <c r="P74" s="279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1"/>
    </row>
    <row r="75" spans="2:29" s="491" customFormat="1" ht="22.5" customHeight="1">
      <c r="B75" s="460"/>
      <c r="C75" s="520" t="s">
        <v>468</v>
      </c>
      <c r="D75" s="494"/>
      <c r="E75" s="348"/>
      <c r="F75" s="348"/>
      <c r="G75" s="348"/>
      <c r="H75" s="374"/>
      <c r="I75" s="534"/>
      <c r="J75" s="534"/>
      <c r="K75" s="534"/>
      <c r="L75" s="534"/>
      <c r="M75" s="371"/>
      <c r="N75" s="458"/>
      <c r="P75" s="279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1"/>
    </row>
    <row r="76" spans="2:29" s="491" customFormat="1" ht="22.5" customHeight="1">
      <c r="B76" s="460"/>
      <c r="C76" s="521" t="s">
        <v>469</v>
      </c>
      <c r="D76" s="522"/>
      <c r="E76" s="349">
        <v>329983.44</v>
      </c>
      <c r="F76" s="349">
        <v>213059.24</v>
      </c>
      <c r="G76" s="349">
        <v>135858.66</v>
      </c>
      <c r="H76" s="537"/>
      <c r="I76" s="538"/>
      <c r="J76" s="538"/>
      <c r="K76" s="538"/>
      <c r="L76" s="538"/>
      <c r="M76" s="334"/>
      <c r="N76" s="458"/>
      <c r="P76" s="279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1"/>
    </row>
    <row r="77" spans="2:29" s="488" customFormat="1" ht="22.5" customHeight="1">
      <c r="B77" s="482"/>
      <c r="C77" s="483" t="s">
        <v>475</v>
      </c>
      <c r="D77" s="484"/>
      <c r="E77" s="485">
        <f>SUM(E78:E83)</f>
        <v>235651.15999999997</v>
      </c>
      <c r="F77" s="485">
        <f>SUM(F78:F83)</f>
        <v>278933.2205</v>
      </c>
      <c r="G77" s="485">
        <f>SUM(G78:G83)</f>
        <v>217540.337</v>
      </c>
      <c r="H77" s="515"/>
      <c r="I77" s="516"/>
      <c r="J77" s="516"/>
      <c r="K77" s="516"/>
      <c r="L77" s="516"/>
      <c r="M77" s="517"/>
      <c r="N77" s="523"/>
      <c r="P77" s="279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1"/>
    </row>
    <row r="78" spans="2:29" s="491" customFormat="1" ht="22.5" customHeight="1">
      <c r="B78" s="460"/>
      <c r="C78" s="518" t="s">
        <v>470</v>
      </c>
      <c r="D78" s="519"/>
      <c r="E78" s="413">
        <v>136197.08</v>
      </c>
      <c r="F78" s="413">
        <f>190085.26-12641.15</f>
        <v>177444.11000000002</v>
      </c>
      <c r="G78" s="413">
        <v>92957.72</v>
      </c>
      <c r="H78" s="369"/>
      <c r="I78" s="364"/>
      <c r="J78" s="364"/>
      <c r="K78" s="364"/>
      <c r="L78" s="364"/>
      <c r="M78" s="370"/>
      <c r="N78" s="458"/>
      <c r="P78" s="279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1"/>
    </row>
    <row r="79" spans="2:29" s="491" customFormat="1" ht="22.5" customHeight="1">
      <c r="B79" s="460"/>
      <c r="C79" s="520" t="s">
        <v>471</v>
      </c>
      <c r="D79" s="494"/>
      <c r="E79" s="415"/>
      <c r="F79" s="415"/>
      <c r="G79" s="415"/>
      <c r="H79" s="374"/>
      <c r="I79" s="534"/>
      <c r="J79" s="534"/>
      <c r="K79" s="534"/>
      <c r="L79" s="534"/>
      <c r="M79" s="371"/>
      <c r="N79" s="458"/>
      <c r="P79" s="279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1"/>
    </row>
    <row r="80" spans="2:29" s="491" customFormat="1" ht="22.5" customHeight="1">
      <c r="B80" s="460"/>
      <c r="C80" s="520" t="s">
        <v>472</v>
      </c>
      <c r="D80" s="494"/>
      <c r="E80" s="415"/>
      <c r="F80" s="415"/>
      <c r="G80" s="415"/>
      <c r="H80" s="374"/>
      <c r="I80" s="534"/>
      <c r="J80" s="534"/>
      <c r="K80" s="534"/>
      <c r="L80" s="534"/>
      <c r="M80" s="371"/>
      <c r="N80" s="458"/>
      <c r="P80" s="279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1"/>
    </row>
    <row r="81" spans="2:29" s="491" customFormat="1" ht="22.5" customHeight="1">
      <c r="B81" s="460"/>
      <c r="C81" s="520" t="s">
        <v>473</v>
      </c>
      <c r="D81" s="494"/>
      <c r="E81" s="415"/>
      <c r="F81" s="415"/>
      <c r="G81" s="415"/>
      <c r="H81" s="374"/>
      <c r="I81" s="534"/>
      <c r="J81" s="534"/>
      <c r="K81" s="534"/>
      <c r="L81" s="534"/>
      <c r="M81" s="371"/>
      <c r="N81" s="458"/>
      <c r="P81" s="279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1"/>
    </row>
    <row r="82" spans="2:29" s="491" customFormat="1" ht="22.5" customHeight="1">
      <c r="B82" s="460"/>
      <c r="C82" s="524" t="s">
        <v>485</v>
      </c>
      <c r="D82" s="494"/>
      <c r="E82" s="415">
        <f>95613.97+3840.11</f>
        <v>99454.08</v>
      </c>
      <c r="F82" s="415">
        <v>101489.1105</v>
      </c>
      <c r="G82" s="415">
        <v>124582.617</v>
      </c>
      <c r="H82" s="1233" t="s">
        <v>853</v>
      </c>
      <c r="I82" s="534"/>
      <c r="J82" s="534"/>
      <c r="K82" s="534"/>
      <c r="L82" s="534"/>
      <c r="M82" s="371"/>
      <c r="N82" s="458"/>
      <c r="P82" s="279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1"/>
    </row>
    <row r="83" spans="2:29" s="491" customFormat="1" ht="22.5" customHeight="1">
      <c r="B83" s="460"/>
      <c r="C83" s="492" t="s">
        <v>474</v>
      </c>
      <c r="D83" s="493"/>
      <c r="E83" s="416"/>
      <c r="F83" s="416"/>
      <c r="G83" s="416"/>
      <c r="H83" s="372"/>
      <c r="I83" s="365"/>
      <c r="J83" s="365"/>
      <c r="K83" s="365"/>
      <c r="L83" s="365"/>
      <c r="M83" s="373"/>
      <c r="N83" s="458"/>
      <c r="P83" s="279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1"/>
    </row>
    <row r="84" spans="2:29" s="491" customFormat="1" ht="22.5" customHeight="1">
      <c r="B84" s="460"/>
      <c r="C84" s="508"/>
      <c r="D84" s="508"/>
      <c r="E84" s="509"/>
      <c r="F84" s="509"/>
      <c r="G84" s="509"/>
      <c r="H84" s="509"/>
      <c r="I84" s="509"/>
      <c r="J84" s="509"/>
      <c r="K84" s="509"/>
      <c r="L84" s="509"/>
      <c r="M84" s="509"/>
      <c r="N84" s="458"/>
      <c r="P84" s="279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1"/>
    </row>
    <row r="85" spans="2:29" s="491" customFormat="1" ht="22.5" customHeight="1">
      <c r="B85" s="460"/>
      <c r="C85" s="1272" t="s">
        <v>495</v>
      </c>
      <c r="D85" s="1273"/>
      <c r="E85" s="1274"/>
      <c r="F85" s="597" t="s">
        <v>199</v>
      </c>
      <c r="G85" s="510" t="s">
        <v>116</v>
      </c>
      <c r="H85" s="1270" t="s">
        <v>355</v>
      </c>
      <c r="I85" s="1270"/>
      <c r="J85" s="1270"/>
      <c r="K85" s="1270"/>
      <c r="L85" s="1270"/>
      <c r="M85" s="1270"/>
      <c r="N85" s="458"/>
      <c r="P85" s="279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1"/>
    </row>
    <row r="86" spans="2:29" s="491" customFormat="1" ht="42.75" customHeight="1">
      <c r="B86" s="460"/>
      <c r="C86" s="1275"/>
      <c r="D86" s="1276"/>
      <c r="E86" s="1277"/>
      <c r="F86" s="598" t="s">
        <v>496</v>
      </c>
      <c r="G86" s="511">
        <f>ejercicio</f>
        <v>2020</v>
      </c>
      <c r="H86" s="1271"/>
      <c r="I86" s="1271"/>
      <c r="J86" s="1271"/>
      <c r="K86" s="1271"/>
      <c r="L86" s="1271"/>
      <c r="M86" s="1271"/>
      <c r="N86" s="458"/>
      <c r="P86" s="279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1"/>
    </row>
    <row r="87" spans="2:29" s="491" customFormat="1" ht="22.5" customHeight="1" thickBot="1">
      <c r="B87" s="460"/>
      <c r="C87" s="503" t="s">
        <v>500</v>
      </c>
      <c r="D87" s="602"/>
      <c r="E87" s="603"/>
      <c r="F87" s="505"/>
      <c r="G87" s="505">
        <f>SUM(G88:G90)</f>
        <v>0</v>
      </c>
      <c r="H87" s="512"/>
      <c r="I87" s="513"/>
      <c r="J87" s="513"/>
      <c r="K87" s="513"/>
      <c r="L87" s="513"/>
      <c r="M87" s="514"/>
      <c r="N87" s="458"/>
      <c r="P87" s="279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1"/>
    </row>
    <row r="88" spans="2:29" s="491" customFormat="1" ht="22.5" customHeight="1">
      <c r="B88" s="460"/>
      <c r="C88" s="1278" t="s">
        <v>497</v>
      </c>
      <c r="D88" s="1279"/>
      <c r="E88" s="1280"/>
      <c r="F88" s="642"/>
      <c r="G88" s="347"/>
      <c r="H88" s="604"/>
      <c r="I88" s="364"/>
      <c r="J88" s="364"/>
      <c r="K88" s="364"/>
      <c r="L88" s="364"/>
      <c r="M88" s="541"/>
      <c r="N88" s="458"/>
      <c r="P88" s="279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1"/>
    </row>
    <row r="89" spans="2:29" s="491" customFormat="1" ht="22.5" customHeight="1">
      <c r="B89" s="460"/>
      <c r="C89" s="599" t="s">
        <v>498</v>
      </c>
      <c r="D89" s="600"/>
      <c r="E89" s="601"/>
      <c r="F89" s="642"/>
      <c r="G89" s="347"/>
      <c r="H89" s="540"/>
      <c r="I89" s="364"/>
      <c r="J89" s="364"/>
      <c r="K89" s="364"/>
      <c r="L89" s="364"/>
      <c r="M89" s="541"/>
      <c r="N89" s="458"/>
      <c r="P89" s="279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1"/>
    </row>
    <row r="90" spans="2:29" s="491" customFormat="1" ht="22.5" customHeight="1">
      <c r="B90" s="460"/>
      <c r="C90" s="1281" t="s">
        <v>499</v>
      </c>
      <c r="D90" s="1282"/>
      <c r="E90" s="1283"/>
      <c r="F90" s="643"/>
      <c r="G90" s="348"/>
      <c r="H90" s="542"/>
      <c r="I90" s="534"/>
      <c r="J90" s="534"/>
      <c r="K90" s="534"/>
      <c r="L90" s="534"/>
      <c r="M90" s="543"/>
      <c r="N90" s="458"/>
      <c r="P90" s="279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1"/>
    </row>
    <row r="91" spans="2:29" s="491" customFormat="1" ht="22.5" customHeight="1">
      <c r="B91" s="460"/>
      <c r="C91" s="591"/>
      <c r="D91" s="508"/>
      <c r="E91" s="592"/>
      <c r="F91" s="592"/>
      <c r="G91" s="592"/>
      <c r="H91" s="593"/>
      <c r="I91" s="593"/>
      <c r="J91" s="593"/>
      <c r="K91" s="593"/>
      <c r="L91" s="593"/>
      <c r="M91" s="593"/>
      <c r="N91" s="458"/>
      <c r="P91" s="279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1"/>
    </row>
    <row r="92" spans="2:29" s="491" customFormat="1" ht="22.5" customHeight="1">
      <c r="B92" s="460"/>
      <c r="C92" s="594" t="s">
        <v>193</v>
      </c>
      <c r="D92" s="595"/>
      <c r="E92" s="509"/>
      <c r="F92" s="509"/>
      <c r="G92" s="509"/>
      <c r="H92" s="509"/>
      <c r="I92" s="509"/>
      <c r="J92" s="509"/>
      <c r="K92" s="509"/>
      <c r="L92" s="509"/>
      <c r="M92" s="509"/>
      <c r="N92" s="458"/>
      <c r="P92" s="279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1"/>
    </row>
    <row r="93" spans="2:29" s="491" customFormat="1" ht="22.5" customHeight="1">
      <c r="B93" s="460"/>
      <c r="C93" s="595" t="s">
        <v>629</v>
      </c>
      <c r="D93" s="595"/>
      <c r="E93" s="527"/>
      <c r="F93" s="527"/>
      <c r="G93" s="527"/>
      <c r="H93" s="527"/>
      <c r="I93" s="527"/>
      <c r="J93" s="527"/>
      <c r="K93" s="527"/>
      <c r="L93" s="527"/>
      <c r="M93" s="527"/>
      <c r="N93" s="458"/>
      <c r="P93" s="279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1"/>
    </row>
    <row r="94" spans="2:29" s="491" customFormat="1" ht="22.5" customHeight="1">
      <c r="B94" s="460"/>
      <c r="C94" s="596" t="s">
        <v>434</v>
      </c>
      <c r="D94" s="595"/>
      <c r="E94" s="527"/>
      <c r="F94" s="527"/>
      <c r="G94" s="527"/>
      <c r="H94" s="527"/>
      <c r="I94" s="527"/>
      <c r="J94" s="527"/>
      <c r="K94" s="527"/>
      <c r="L94" s="527"/>
      <c r="M94" s="527"/>
      <c r="N94" s="458"/>
      <c r="P94" s="279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1"/>
    </row>
    <row r="95" spans="2:29" s="491" customFormat="1" ht="22.5" customHeight="1">
      <c r="B95" s="460"/>
      <c r="C95" s="596" t="s">
        <v>539</v>
      </c>
      <c r="D95" s="595"/>
      <c r="E95" s="527"/>
      <c r="F95" s="527"/>
      <c r="G95" s="527"/>
      <c r="H95" s="527"/>
      <c r="I95" s="527"/>
      <c r="J95" s="527"/>
      <c r="K95" s="527"/>
      <c r="L95" s="527"/>
      <c r="M95" s="527"/>
      <c r="N95" s="458"/>
      <c r="P95" s="279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1"/>
    </row>
    <row r="96" spans="2:29" ht="22.5" customHeight="1" thickBot="1">
      <c r="B96" s="528"/>
      <c r="C96" s="1257"/>
      <c r="D96" s="1257"/>
      <c r="E96" s="1257"/>
      <c r="F96" s="1257"/>
      <c r="G96" s="529"/>
      <c r="H96" s="529"/>
      <c r="I96" s="529"/>
      <c r="J96" s="529"/>
      <c r="K96" s="529"/>
      <c r="L96" s="529"/>
      <c r="M96" s="529"/>
      <c r="N96" s="530"/>
      <c r="P96" s="282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4"/>
    </row>
    <row r="97" spans="3:15" ht="22.5" customHeight="1">
      <c r="C97" s="455"/>
      <c r="D97" s="455"/>
      <c r="E97" s="456"/>
      <c r="F97" s="456"/>
      <c r="G97" s="456"/>
      <c r="H97" s="456"/>
      <c r="I97" s="456"/>
      <c r="J97" s="456"/>
      <c r="K97" s="456"/>
      <c r="L97" s="456"/>
      <c r="M97" s="456"/>
      <c r="O97" s="446" t="s">
        <v>660</v>
      </c>
    </row>
    <row r="98" spans="3:13" ht="12.75">
      <c r="C98" s="531" t="s">
        <v>68</v>
      </c>
      <c r="D98" s="455"/>
      <c r="E98" s="456"/>
      <c r="F98" s="456"/>
      <c r="G98" s="456"/>
      <c r="H98" s="456"/>
      <c r="I98" s="456"/>
      <c r="J98" s="456"/>
      <c r="K98" s="456"/>
      <c r="L98" s="456"/>
      <c r="M98" s="532" t="s">
        <v>44</v>
      </c>
    </row>
    <row r="99" spans="3:13" ht="12.75">
      <c r="C99" s="533" t="s">
        <v>69</v>
      </c>
      <c r="D99" s="455"/>
      <c r="E99" s="456"/>
      <c r="F99" s="456"/>
      <c r="G99" s="456"/>
      <c r="H99" s="456"/>
      <c r="I99" s="456"/>
      <c r="J99" s="456"/>
      <c r="K99" s="456"/>
      <c r="L99" s="456"/>
      <c r="M99" s="456"/>
    </row>
    <row r="100" spans="3:13" ht="12.75">
      <c r="C100" s="533" t="s">
        <v>70</v>
      </c>
      <c r="D100" s="455"/>
      <c r="E100" s="456"/>
      <c r="F100" s="456"/>
      <c r="G100" s="456"/>
      <c r="H100" s="456"/>
      <c r="I100" s="456"/>
      <c r="J100" s="456"/>
      <c r="K100" s="456"/>
      <c r="L100" s="456"/>
      <c r="M100" s="456"/>
    </row>
    <row r="101" spans="3:13" ht="12.75">
      <c r="C101" s="533" t="s">
        <v>71</v>
      </c>
      <c r="D101" s="455"/>
      <c r="E101" s="456"/>
      <c r="F101" s="456"/>
      <c r="G101" s="456"/>
      <c r="H101" s="456"/>
      <c r="I101" s="456"/>
      <c r="J101" s="456"/>
      <c r="K101" s="456"/>
      <c r="L101" s="456"/>
      <c r="M101" s="456"/>
    </row>
    <row r="102" spans="3:13" ht="12.75">
      <c r="C102" s="533" t="s">
        <v>72</v>
      </c>
      <c r="D102" s="455"/>
      <c r="E102" s="456"/>
      <c r="F102" s="456"/>
      <c r="G102" s="456"/>
      <c r="H102" s="456"/>
      <c r="I102" s="456"/>
      <c r="J102" s="456"/>
      <c r="K102" s="456"/>
      <c r="L102" s="456"/>
      <c r="M102" s="456"/>
    </row>
    <row r="103" spans="3:13" ht="22.5" customHeight="1">
      <c r="C103" s="455"/>
      <c r="D103" s="455"/>
      <c r="E103" s="456"/>
      <c r="F103" s="456"/>
      <c r="G103" s="456"/>
      <c r="H103" s="456"/>
      <c r="I103" s="456"/>
      <c r="J103" s="456"/>
      <c r="K103" s="456"/>
      <c r="L103" s="456"/>
      <c r="M103" s="456"/>
    </row>
    <row r="104" spans="3:13" ht="22.5" customHeight="1">
      <c r="C104" s="455"/>
      <c r="D104" s="455"/>
      <c r="E104" s="456"/>
      <c r="F104" s="456"/>
      <c r="G104" s="456"/>
      <c r="H104" s="456"/>
      <c r="I104" s="456"/>
      <c r="J104" s="456"/>
      <c r="K104" s="456"/>
      <c r="L104" s="456"/>
      <c r="M104" s="456"/>
    </row>
    <row r="105" spans="3:13" ht="22.5" customHeight="1">
      <c r="C105" s="455"/>
      <c r="D105" s="455"/>
      <c r="E105" s="456"/>
      <c r="F105" s="456"/>
      <c r="G105" s="456"/>
      <c r="H105" s="456"/>
      <c r="I105" s="456"/>
      <c r="J105" s="456"/>
      <c r="K105" s="456"/>
      <c r="L105" s="456"/>
      <c r="M105" s="456"/>
    </row>
    <row r="106" spans="3:13" ht="22.5" customHeight="1">
      <c r="C106" s="455"/>
      <c r="D106" s="455"/>
      <c r="E106" s="456"/>
      <c r="F106" s="456"/>
      <c r="G106" s="456"/>
      <c r="H106" s="456"/>
      <c r="I106" s="456"/>
      <c r="J106" s="456"/>
      <c r="K106" s="456"/>
      <c r="L106" s="456"/>
      <c r="M106" s="456"/>
    </row>
    <row r="107" spans="6:13" ht="22.5" customHeight="1">
      <c r="F107" s="456"/>
      <c r="G107" s="456"/>
      <c r="H107" s="456"/>
      <c r="I107" s="456"/>
      <c r="J107" s="456"/>
      <c r="K107" s="456"/>
      <c r="L107" s="456"/>
      <c r="M107" s="456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ignoredErrors>
    <ignoredError sqref="E48:G57 E59:G61 G5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6"/>
  <sheetViews>
    <sheetView zoomScalePageLayoutView="0" workbookViewId="0" topLeftCell="A7">
      <selection activeCell="F19" sqref="F19"/>
    </sheetView>
  </sheetViews>
  <sheetFormatPr defaultColWidth="10.77734375" defaultRowHeight="22.5" customHeight="1"/>
  <cols>
    <col min="1" max="1" width="4.21484375" style="547" bestFit="1" customWidth="1"/>
    <col min="2" max="2" width="3.21484375" style="547" customWidth="1"/>
    <col min="3" max="3" width="13.5546875" style="547" customWidth="1"/>
    <col min="4" max="4" width="76.77734375" style="547" customWidth="1"/>
    <col min="5" max="7" width="18.21484375" style="547" customWidth="1"/>
    <col min="8" max="8" width="3.21484375" style="547" customWidth="1"/>
    <col min="9" max="16384" width="10.77734375" style="547" customWidth="1"/>
  </cols>
  <sheetData>
    <row r="1" ht="22.5" customHeight="1">
      <c r="D1" s="548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7" t="s">
        <v>659</v>
      </c>
    </row>
    <row r="5" spans="2:23" ht="9" customHeight="1">
      <c r="B5" s="549"/>
      <c r="C5" s="550"/>
      <c r="D5" s="550"/>
      <c r="E5" s="550"/>
      <c r="F5" s="550"/>
      <c r="G5" s="550"/>
      <c r="H5" s="551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2"/>
      <c r="C6" s="553" t="s">
        <v>0</v>
      </c>
      <c r="D6" s="548"/>
      <c r="E6" s="548"/>
      <c r="F6" s="548"/>
      <c r="G6" s="1256">
        <f>ejercicio</f>
        <v>2020</v>
      </c>
      <c r="H6" s="554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2"/>
      <c r="C7" s="553" t="s">
        <v>1</v>
      </c>
      <c r="D7" s="548"/>
      <c r="E7" s="548"/>
      <c r="F7" s="548"/>
      <c r="G7" s="1256"/>
      <c r="H7" s="554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2"/>
      <c r="C8" s="556"/>
      <c r="D8" s="548"/>
      <c r="E8" s="548"/>
      <c r="F8" s="548"/>
      <c r="G8" s="557"/>
      <c r="H8" s="554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1" customFormat="1" ht="30" customHeight="1">
      <c r="B9" s="558"/>
      <c r="C9" s="559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560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2"/>
      <c r="C10" s="548"/>
      <c r="D10" s="548"/>
      <c r="E10" s="548"/>
      <c r="F10" s="548"/>
      <c r="G10" s="548"/>
      <c r="H10" s="554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5" customFormat="1" ht="30" customHeight="1">
      <c r="B11" s="562"/>
      <c r="C11" s="563" t="s">
        <v>140</v>
      </c>
      <c r="D11" s="563"/>
      <c r="E11" s="563"/>
      <c r="F11" s="563"/>
      <c r="G11" s="563"/>
      <c r="H11" s="564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5" customFormat="1" ht="30" customHeight="1">
      <c r="B12" s="562"/>
      <c r="C12" s="822"/>
      <c r="D12" s="822"/>
      <c r="E12" s="822"/>
      <c r="F12" s="822"/>
      <c r="G12" s="822"/>
      <c r="H12" s="564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2"/>
      <c r="C13" s="1039"/>
      <c r="D13" s="1040"/>
      <c r="E13" s="1041" t="s">
        <v>114</v>
      </c>
      <c r="F13" s="1042" t="s">
        <v>115</v>
      </c>
      <c r="G13" s="1043" t="s">
        <v>116</v>
      </c>
      <c r="H13" s="554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2"/>
      <c r="C14" s="1044" t="s">
        <v>138</v>
      </c>
      <c r="D14" s="1045"/>
      <c r="E14" s="1046">
        <f>ejercicio-2</f>
        <v>2018</v>
      </c>
      <c r="F14" s="1047">
        <f>ejercicio-1</f>
        <v>2019</v>
      </c>
      <c r="G14" s="1048">
        <f>ejercicio</f>
        <v>2020</v>
      </c>
      <c r="H14" s="554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2"/>
      <c r="C15" s="1016"/>
      <c r="D15" s="1017"/>
      <c r="E15" s="1050"/>
      <c r="F15" s="1051"/>
      <c r="G15" s="1052"/>
      <c r="H15" s="554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2"/>
      <c r="C16" s="1053" t="s">
        <v>117</v>
      </c>
      <c r="D16" s="1054" t="s">
        <v>118</v>
      </c>
      <c r="E16" s="1055">
        <f>SUM(E17:E23)</f>
        <v>387173.86</v>
      </c>
      <c r="F16" s="1055">
        <f>SUM(F17:F23)</f>
        <v>292625.92000000004</v>
      </c>
      <c r="G16" s="1055">
        <f>SUM(G17:G23)</f>
        <v>185055.44</v>
      </c>
      <c r="H16" s="554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2"/>
      <c r="C17" s="1019" t="s">
        <v>119</v>
      </c>
      <c r="D17" s="1020" t="s">
        <v>120</v>
      </c>
      <c r="E17" s="306">
        <v>1001.74</v>
      </c>
      <c r="F17" s="306">
        <v>601.46</v>
      </c>
      <c r="G17" s="306">
        <v>201.17</v>
      </c>
      <c r="H17" s="554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2"/>
      <c r="C18" s="1019" t="s">
        <v>122</v>
      </c>
      <c r="D18" s="1020" t="s">
        <v>693</v>
      </c>
      <c r="E18" s="306">
        <v>0</v>
      </c>
      <c r="F18" s="306">
        <v>0</v>
      </c>
      <c r="G18" s="306">
        <v>0</v>
      </c>
      <c r="H18" s="554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2"/>
      <c r="C19" s="1019" t="s">
        <v>124</v>
      </c>
      <c r="D19" s="1020" t="s">
        <v>123</v>
      </c>
      <c r="E19" s="306">
        <v>386172.12</v>
      </c>
      <c r="F19" s="306">
        <v>292024.46</v>
      </c>
      <c r="G19" s="306">
        <v>184854.27</v>
      </c>
      <c r="H19" s="554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2"/>
      <c r="C20" s="1019" t="s">
        <v>126</v>
      </c>
      <c r="D20" s="1020" t="s">
        <v>125</v>
      </c>
      <c r="E20" s="306">
        <v>0</v>
      </c>
      <c r="F20" s="306">
        <v>0</v>
      </c>
      <c r="G20" s="306">
        <v>0</v>
      </c>
      <c r="H20" s="554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2"/>
      <c r="C21" s="1019" t="s">
        <v>127</v>
      </c>
      <c r="D21" s="1020" t="s">
        <v>694</v>
      </c>
      <c r="E21" s="306">
        <v>0</v>
      </c>
      <c r="F21" s="306">
        <v>0</v>
      </c>
      <c r="G21" s="306">
        <v>0</v>
      </c>
      <c r="H21" s="554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2"/>
      <c r="C22" s="1019" t="s">
        <v>129</v>
      </c>
      <c r="D22" s="1020" t="s">
        <v>128</v>
      </c>
      <c r="E22" s="306">
        <v>0</v>
      </c>
      <c r="F22" s="306">
        <v>0</v>
      </c>
      <c r="G22" s="306">
        <v>0</v>
      </c>
      <c r="H22" s="554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2"/>
      <c r="C23" s="1019" t="s">
        <v>131</v>
      </c>
      <c r="D23" s="1020" t="s">
        <v>130</v>
      </c>
      <c r="E23" s="306">
        <v>0</v>
      </c>
      <c r="F23" s="306">
        <v>0</v>
      </c>
      <c r="G23" s="306">
        <v>0</v>
      </c>
      <c r="H23" s="554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2"/>
      <c r="C24" s="1037"/>
      <c r="D24" s="1038"/>
      <c r="E24" s="1050"/>
      <c r="F24" s="1051"/>
      <c r="G24" s="1052"/>
      <c r="H24" s="554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2"/>
      <c r="C25" s="1053" t="s">
        <v>113</v>
      </c>
      <c r="D25" s="1054" t="s">
        <v>132</v>
      </c>
      <c r="E25" s="1055">
        <f>SUM(E26:E32)</f>
        <v>426322.45</v>
      </c>
      <c r="F25" s="1055">
        <f>SUM(F26:F32)</f>
        <v>337698.37</v>
      </c>
      <c r="G25" s="1055">
        <f>SUM(G26:G32)</f>
        <v>277668.11</v>
      </c>
      <c r="H25" s="554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2"/>
      <c r="C26" s="1019" t="s">
        <v>119</v>
      </c>
      <c r="D26" s="1020" t="s">
        <v>133</v>
      </c>
      <c r="E26" s="306">
        <v>0</v>
      </c>
      <c r="F26" s="306">
        <v>0</v>
      </c>
      <c r="G26" s="306">
        <v>0</v>
      </c>
      <c r="H26" s="554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2"/>
      <c r="C27" s="1019" t="s">
        <v>122</v>
      </c>
      <c r="D27" s="1020" t="s">
        <v>695</v>
      </c>
      <c r="E27" s="306">
        <v>0</v>
      </c>
      <c r="F27" s="306">
        <v>0</v>
      </c>
      <c r="G27" s="306">
        <v>0</v>
      </c>
      <c r="H27" s="554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2"/>
      <c r="C28" s="1019" t="s">
        <v>124</v>
      </c>
      <c r="D28" s="1020" t="s">
        <v>134</v>
      </c>
      <c r="E28" s="306">
        <v>282888.77</v>
      </c>
      <c r="F28" s="306">
        <f>77417.55+153762.26</f>
        <v>231179.81</v>
      </c>
      <c r="G28" s="306">
        <v>57989.96</v>
      </c>
      <c r="H28" s="554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2"/>
      <c r="C29" s="1019" t="s">
        <v>126</v>
      </c>
      <c r="D29" s="1020" t="s">
        <v>696</v>
      </c>
      <c r="E29" s="306">
        <v>0</v>
      </c>
      <c r="F29" s="306">
        <v>0</v>
      </c>
      <c r="G29" s="306">
        <v>0</v>
      </c>
      <c r="H29" s="554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2"/>
      <c r="C30" s="1019" t="s">
        <v>127</v>
      </c>
      <c r="D30" s="1020" t="s">
        <v>135</v>
      </c>
      <c r="E30" s="306">
        <v>0</v>
      </c>
      <c r="F30" s="306">
        <v>0</v>
      </c>
      <c r="G30" s="306">
        <v>0</v>
      </c>
      <c r="H30" s="554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2"/>
      <c r="C31" s="1019" t="s">
        <v>129</v>
      </c>
      <c r="D31" s="1020" t="s">
        <v>136</v>
      </c>
      <c r="E31" s="306">
        <v>0</v>
      </c>
      <c r="F31" s="306">
        <v>0</v>
      </c>
      <c r="G31" s="306">
        <v>0</v>
      </c>
      <c r="H31" s="554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2"/>
      <c r="C32" s="1019" t="s">
        <v>131</v>
      </c>
      <c r="D32" s="1020" t="s">
        <v>137</v>
      </c>
      <c r="E32" s="306">
        <v>143433.68</v>
      </c>
      <c r="F32" s="306">
        <v>106518.56</v>
      </c>
      <c r="G32" s="306">
        <v>219678.15</v>
      </c>
      <c r="H32" s="554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2"/>
      <c r="C33" s="1056"/>
      <c r="D33" s="1038"/>
      <c r="E33" s="1057"/>
      <c r="F33" s="1058"/>
      <c r="G33" s="1059"/>
      <c r="H33" s="554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 thickBot="1">
      <c r="B34" s="552"/>
      <c r="C34" s="1060" t="s">
        <v>139</v>
      </c>
      <c r="D34" s="1061"/>
      <c r="E34" s="1062">
        <f>E25+E16</f>
        <v>813496.31</v>
      </c>
      <c r="F34" s="1062">
        <f>F25+F16</f>
        <v>630324.29</v>
      </c>
      <c r="G34" s="1062">
        <f>G25+G16</f>
        <v>462723.55</v>
      </c>
      <c r="H34" s="554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 thickBot="1">
      <c r="B35" s="582"/>
      <c r="C35" s="1257"/>
      <c r="D35" s="1257"/>
      <c r="E35" s="1257"/>
      <c r="F35" s="1257"/>
      <c r="G35" s="583"/>
      <c r="H35" s="584"/>
      <c r="J35" s="282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4"/>
    </row>
    <row r="36" spans="3:9" ht="22.5" customHeight="1">
      <c r="C36" s="548"/>
      <c r="D36" s="548"/>
      <c r="E36" s="548"/>
      <c r="F36" s="548"/>
      <c r="G36" s="548"/>
      <c r="I36" s="547" t="s">
        <v>660</v>
      </c>
    </row>
    <row r="37" spans="3:7" ht="12.75">
      <c r="C37" s="585" t="s">
        <v>68</v>
      </c>
      <c r="D37" s="548"/>
      <c r="E37" s="548"/>
      <c r="F37" s="548"/>
      <c r="G37" s="532" t="s">
        <v>461</v>
      </c>
    </row>
    <row r="38" spans="3:7" ht="12.75">
      <c r="C38" s="586" t="s">
        <v>69</v>
      </c>
      <c r="D38" s="548"/>
      <c r="E38" s="548"/>
      <c r="F38" s="548"/>
      <c r="G38" s="548"/>
    </row>
    <row r="39" spans="3:7" ht="12.75">
      <c r="C39" s="586" t="s">
        <v>70</v>
      </c>
      <c r="D39" s="548"/>
      <c r="E39" s="548"/>
      <c r="F39" s="548"/>
      <c r="G39" s="548"/>
    </row>
    <row r="40" spans="3:7" ht="12.75">
      <c r="C40" s="586" t="s">
        <v>71</v>
      </c>
      <c r="D40" s="548"/>
      <c r="E40" s="548"/>
      <c r="F40" s="548"/>
      <c r="G40" s="548"/>
    </row>
    <row r="41" spans="3:7" ht="12.75">
      <c r="C41" s="586" t="s">
        <v>72</v>
      </c>
      <c r="D41" s="548"/>
      <c r="E41" s="548"/>
      <c r="F41" s="548"/>
      <c r="G41" s="548"/>
    </row>
    <row r="42" spans="3:7" ht="66" customHeight="1">
      <c r="C42" s="548"/>
      <c r="D42" s="548"/>
      <c r="E42" s="1063"/>
      <c r="F42" s="1064"/>
      <c r="G42" s="1064"/>
    </row>
    <row r="43" spans="3:7" ht="22.5" customHeight="1">
      <c r="C43" s="548"/>
      <c r="D43" s="548"/>
      <c r="E43" s="548"/>
      <c r="F43" s="548"/>
      <c r="G43" s="548"/>
    </row>
    <row r="44" spans="3:7" ht="22.5" customHeight="1">
      <c r="C44" s="548"/>
      <c r="D44" s="548"/>
      <c r="E44" s="548"/>
      <c r="F44" s="548"/>
      <c r="G44" s="548"/>
    </row>
    <row r="45" spans="3:7" ht="22.5" customHeight="1">
      <c r="C45" s="548"/>
      <c r="D45" s="548"/>
      <c r="E45" s="548"/>
      <c r="F45" s="548"/>
      <c r="G45" s="548"/>
    </row>
    <row r="46" spans="6:7" ht="22.5" customHeight="1">
      <c r="F46" s="548"/>
      <c r="G46" s="548"/>
    </row>
  </sheetData>
  <sheetProtection sheet="1" objects="1" scenarios="1"/>
  <mergeCells count="3">
    <mergeCell ref="G6:G7"/>
    <mergeCell ref="D9:G9"/>
    <mergeCell ref="C35:F3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2"/>
  <sheetViews>
    <sheetView zoomScalePageLayoutView="0" workbookViewId="0" topLeftCell="A13">
      <selection activeCell="K20" sqref="K20:L23"/>
    </sheetView>
  </sheetViews>
  <sheetFormatPr defaultColWidth="10.77734375" defaultRowHeight="22.5" customHeight="1"/>
  <cols>
    <col min="1" max="1" width="4.21484375" style="547" bestFit="1" customWidth="1"/>
    <col min="2" max="2" width="3.21484375" style="547" customWidth="1"/>
    <col min="3" max="3" width="13.5546875" style="547" customWidth="1"/>
    <col min="4" max="4" width="76.77734375" style="547" customWidth="1"/>
    <col min="5" max="7" width="18.21484375" style="547" customWidth="1"/>
    <col min="8" max="8" width="3.21484375" style="547" customWidth="1"/>
    <col min="9" max="16384" width="10.77734375" style="547" customWidth="1"/>
  </cols>
  <sheetData>
    <row r="1" ht="22.5" customHeight="1">
      <c r="D1" s="548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7" t="s">
        <v>659</v>
      </c>
    </row>
    <row r="5" spans="2:23" ht="9" customHeight="1">
      <c r="B5" s="549"/>
      <c r="C5" s="550"/>
      <c r="D5" s="550"/>
      <c r="E5" s="550"/>
      <c r="F5" s="550"/>
      <c r="G5" s="550"/>
      <c r="H5" s="551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2"/>
      <c r="C6" s="553" t="s">
        <v>0</v>
      </c>
      <c r="D6" s="548"/>
      <c r="E6" s="548"/>
      <c r="F6" s="548"/>
      <c r="G6" s="1256">
        <f>ejercicio</f>
        <v>2020</v>
      </c>
      <c r="H6" s="554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2"/>
      <c r="C7" s="553" t="s">
        <v>1</v>
      </c>
      <c r="D7" s="548"/>
      <c r="E7" s="548"/>
      <c r="F7" s="548"/>
      <c r="G7" s="1256"/>
      <c r="H7" s="554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2"/>
      <c r="C8" s="556"/>
      <c r="D8" s="548"/>
      <c r="E8" s="548"/>
      <c r="F8" s="548"/>
      <c r="G8" s="557"/>
      <c r="H8" s="554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1" customFormat="1" ht="30" customHeight="1">
      <c r="B9" s="558"/>
      <c r="C9" s="559" t="s">
        <v>2</v>
      </c>
      <c r="D9" s="1258" t="str">
        <f>Entidad</f>
        <v>AGENCIA INSULAR DE LA ENERGIA DE TENERIFE FUNDACIÓN CANARIA</v>
      </c>
      <c r="E9" s="1258"/>
      <c r="F9" s="1258"/>
      <c r="G9" s="1258"/>
      <c r="H9" s="560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2"/>
      <c r="C10" s="548"/>
      <c r="D10" s="548"/>
      <c r="E10" s="548"/>
      <c r="F10" s="548"/>
      <c r="G10" s="548"/>
      <c r="H10" s="554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5" customFormat="1" ht="30" customHeight="1">
      <c r="B11" s="562"/>
      <c r="C11" s="563" t="s">
        <v>141</v>
      </c>
      <c r="D11" s="563"/>
      <c r="E11" s="563"/>
      <c r="F11" s="563"/>
      <c r="G11" s="563"/>
      <c r="H11" s="564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5" customFormat="1" ht="30" customHeight="1">
      <c r="B12" s="562"/>
      <c r="C12" s="822"/>
      <c r="D12" s="822"/>
      <c r="E12" s="822"/>
      <c r="F12" s="822"/>
      <c r="G12" s="822"/>
      <c r="H12" s="564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2"/>
      <c r="C13" s="1075"/>
      <c r="D13" s="1076"/>
      <c r="E13" s="1077" t="s">
        <v>114</v>
      </c>
      <c r="F13" s="1077" t="s">
        <v>115</v>
      </c>
      <c r="G13" s="1078" t="s">
        <v>116</v>
      </c>
      <c r="H13" s="554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2"/>
      <c r="C14" s="1079" t="s">
        <v>173</v>
      </c>
      <c r="D14" s="1045"/>
      <c r="E14" s="1080">
        <f>ejercicio-2</f>
        <v>2018</v>
      </c>
      <c r="F14" s="1080">
        <f>ejercicio-1</f>
        <v>2019</v>
      </c>
      <c r="G14" s="1081">
        <f>ejercicio</f>
        <v>2020</v>
      </c>
      <c r="H14" s="554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2"/>
      <c r="C15" s="1065"/>
      <c r="D15" s="1017"/>
      <c r="E15" s="1018"/>
      <c r="F15" s="1018"/>
      <c r="G15" s="1066"/>
      <c r="H15" s="554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2"/>
      <c r="C16" s="1067" t="s">
        <v>76</v>
      </c>
      <c r="D16" s="1054" t="s">
        <v>142</v>
      </c>
      <c r="E16" s="1082">
        <f>+E17+E24+E25</f>
        <v>537895.1</v>
      </c>
      <c r="F16" s="1082">
        <f>+F17+F24+F25</f>
        <v>462889.41000000003</v>
      </c>
      <c r="G16" s="1082">
        <f>+G17+G24+G25</f>
        <v>402885.01</v>
      </c>
      <c r="H16" s="554"/>
      <c r="J16" s="266"/>
      <c r="K16" s="1249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2"/>
      <c r="C17" s="1068" t="s">
        <v>99</v>
      </c>
      <c r="D17" s="1020" t="s">
        <v>143</v>
      </c>
      <c r="E17" s="1083">
        <f>+E18+E21+E22+E23</f>
        <v>304933.97</v>
      </c>
      <c r="F17" s="1083">
        <f>+F18+F21+F22+F23</f>
        <v>289763.69</v>
      </c>
      <c r="G17" s="1083">
        <f>+G18+G21+G22+G23</f>
        <v>294378.76</v>
      </c>
      <c r="H17" s="554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2"/>
      <c r="C18" s="1068" t="s">
        <v>119</v>
      </c>
      <c r="D18" s="1020" t="s">
        <v>697</v>
      </c>
      <c r="E18" s="1083">
        <f>SUM(E19:E20)</f>
        <v>170000</v>
      </c>
      <c r="F18" s="1083">
        <f>SUM(F19:F20)</f>
        <v>170000</v>
      </c>
      <c r="G18" s="1084">
        <f>SUM(G19:G20)</f>
        <v>170000</v>
      </c>
      <c r="H18" s="554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2"/>
      <c r="C19" s="1069" t="s">
        <v>77</v>
      </c>
      <c r="D19" s="1070" t="s">
        <v>697</v>
      </c>
      <c r="E19" s="1085">
        <v>170000</v>
      </c>
      <c r="F19" s="1085">
        <v>170000</v>
      </c>
      <c r="G19" s="1085">
        <v>170000</v>
      </c>
      <c r="H19" s="554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2"/>
      <c r="C20" s="1071" t="s">
        <v>81</v>
      </c>
      <c r="D20" s="1072" t="s">
        <v>698</v>
      </c>
      <c r="E20" s="1086">
        <v>0</v>
      </c>
      <c r="F20" s="1086">
        <v>0</v>
      </c>
      <c r="G20" s="1086">
        <v>0</v>
      </c>
      <c r="H20" s="554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2"/>
      <c r="C21" s="1068" t="s">
        <v>122</v>
      </c>
      <c r="D21" s="1020" t="s">
        <v>144</v>
      </c>
      <c r="E21" s="1087">
        <v>127233.22</v>
      </c>
      <c r="F21" s="1087">
        <v>114324.23</v>
      </c>
      <c r="G21" s="1087">
        <v>119763.69</v>
      </c>
      <c r="H21" s="554"/>
      <c r="J21" s="266"/>
      <c r="K21" s="1249"/>
      <c r="L21" s="1249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2"/>
      <c r="C22" s="1068" t="s">
        <v>124</v>
      </c>
      <c r="D22" s="1020" t="s">
        <v>699</v>
      </c>
      <c r="E22" s="1087">
        <v>0</v>
      </c>
      <c r="F22" s="1087">
        <v>0</v>
      </c>
      <c r="G22" s="1087">
        <v>0</v>
      </c>
      <c r="H22" s="554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2"/>
      <c r="C23" s="1068" t="s">
        <v>126</v>
      </c>
      <c r="D23" s="1020" t="s">
        <v>700</v>
      </c>
      <c r="E23" s="1087">
        <v>7700.75</v>
      </c>
      <c r="F23" s="1087">
        <v>5439.46</v>
      </c>
      <c r="G23" s="1087">
        <v>4615.07</v>
      </c>
      <c r="H23" s="554"/>
      <c r="J23" s="266"/>
      <c r="K23" s="1249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2"/>
      <c r="C24" s="1068" t="s">
        <v>110</v>
      </c>
      <c r="D24" s="1020" t="s">
        <v>147</v>
      </c>
      <c r="E24" s="1087">
        <v>0</v>
      </c>
      <c r="F24" s="1087">
        <v>0</v>
      </c>
      <c r="G24" s="1087">
        <v>0</v>
      </c>
      <c r="H24" s="554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2"/>
      <c r="C25" s="1068" t="s">
        <v>111</v>
      </c>
      <c r="D25" s="1020" t="s">
        <v>148</v>
      </c>
      <c r="E25" s="1087">
        <v>232961.13</v>
      </c>
      <c r="F25" s="1087">
        <v>173125.72</v>
      </c>
      <c r="G25" s="1087">
        <v>108506.25</v>
      </c>
      <c r="H25" s="554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2"/>
      <c r="C26" s="1073"/>
      <c r="D26" s="1038"/>
      <c r="E26" s="1088"/>
      <c r="F26" s="1088"/>
      <c r="G26" s="1089"/>
      <c r="H26" s="554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2"/>
      <c r="C27" s="1067" t="s">
        <v>149</v>
      </c>
      <c r="D27" s="1054" t="s">
        <v>150</v>
      </c>
      <c r="E27" s="1082">
        <f>E28+E29+E33+E34+E35</f>
        <v>77653.71</v>
      </c>
      <c r="F27" s="1082">
        <f>F28+F29+F33+F34+F35</f>
        <v>57708.59</v>
      </c>
      <c r="G27" s="1082">
        <f>G28+G29+G33+G34+G35</f>
        <v>36168.77</v>
      </c>
      <c r="H27" s="554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2"/>
      <c r="C28" s="1068" t="s">
        <v>119</v>
      </c>
      <c r="D28" s="1020" t="s">
        <v>151</v>
      </c>
      <c r="E28" s="1087">
        <v>0</v>
      </c>
      <c r="F28" s="1087">
        <v>0</v>
      </c>
      <c r="G28" s="1090">
        <v>0</v>
      </c>
      <c r="H28" s="554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2"/>
      <c r="C29" s="1068" t="s">
        <v>122</v>
      </c>
      <c r="D29" s="1020" t="s">
        <v>152</v>
      </c>
      <c r="E29" s="1083">
        <f>SUM(E30:E32)</f>
        <v>0</v>
      </c>
      <c r="F29" s="1083">
        <f>SUM(F30:F32)</f>
        <v>0</v>
      </c>
      <c r="G29" s="1083">
        <f>SUM(G30:G32)</f>
        <v>0</v>
      </c>
      <c r="H29" s="554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2"/>
      <c r="C30" s="1071" t="s">
        <v>77</v>
      </c>
      <c r="D30" s="1028" t="s">
        <v>153</v>
      </c>
      <c r="E30" s="1086">
        <v>0</v>
      </c>
      <c r="F30" s="1086">
        <v>0</v>
      </c>
      <c r="G30" s="1086">
        <v>0</v>
      </c>
      <c r="H30" s="554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2"/>
      <c r="C31" s="1071" t="s">
        <v>81</v>
      </c>
      <c r="D31" s="1028" t="s">
        <v>154</v>
      </c>
      <c r="E31" s="1086">
        <v>0</v>
      </c>
      <c r="F31" s="1086">
        <v>0</v>
      </c>
      <c r="G31" s="1086">
        <v>0</v>
      </c>
      <c r="H31" s="554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2"/>
      <c r="C32" s="1071" t="s">
        <v>83</v>
      </c>
      <c r="D32" s="1028" t="s">
        <v>701</v>
      </c>
      <c r="E32" s="1086">
        <v>0</v>
      </c>
      <c r="F32" s="1086">
        <v>0</v>
      </c>
      <c r="G32" s="1086">
        <v>0</v>
      </c>
      <c r="H32" s="554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2"/>
      <c r="C33" s="1068" t="s">
        <v>124</v>
      </c>
      <c r="D33" s="1020" t="s">
        <v>702</v>
      </c>
      <c r="E33" s="1087">
        <v>0</v>
      </c>
      <c r="F33" s="1087">
        <v>0</v>
      </c>
      <c r="G33" s="1087">
        <v>0</v>
      </c>
      <c r="H33" s="554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2"/>
      <c r="C34" s="1068" t="s">
        <v>126</v>
      </c>
      <c r="D34" s="1020" t="s">
        <v>155</v>
      </c>
      <c r="E34" s="1087">
        <v>77653.71</v>
      </c>
      <c r="F34" s="1087">
        <v>57708.59</v>
      </c>
      <c r="G34" s="1087">
        <v>36168.77</v>
      </c>
      <c r="H34" s="554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2"/>
      <c r="C35" s="1068" t="s">
        <v>127</v>
      </c>
      <c r="D35" s="1020" t="s">
        <v>156</v>
      </c>
      <c r="E35" s="1087">
        <v>0</v>
      </c>
      <c r="F35" s="1087">
        <v>0</v>
      </c>
      <c r="G35" s="1087">
        <v>0</v>
      </c>
      <c r="H35" s="554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2"/>
      <c r="C36" s="1074"/>
      <c r="D36" s="553"/>
      <c r="E36" s="1088"/>
      <c r="F36" s="1088"/>
      <c r="G36" s="1089"/>
      <c r="H36" s="554"/>
      <c r="J36" s="279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</row>
    <row r="37" spans="2:23" ht="22.5" customHeight="1">
      <c r="B37" s="552"/>
      <c r="C37" s="1067" t="s">
        <v>157</v>
      </c>
      <c r="D37" s="1054" t="s">
        <v>158</v>
      </c>
      <c r="E37" s="1082">
        <f>E38+E39+E43+E44+E45+E48</f>
        <v>197947.5</v>
      </c>
      <c r="F37" s="1082">
        <f>F38+F39+F43+F44+F45+F48</f>
        <v>109726.29000000001</v>
      </c>
      <c r="G37" s="1082">
        <f>G38+G39+G43+G44+G45+G48</f>
        <v>23669.77</v>
      </c>
      <c r="H37" s="554"/>
      <c r="J37" s="279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</row>
    <row r="38" spans="2:23" ht="22.5" customHeight="1">
      <c r="B38" s="552"/>
      <c r="C38" s="1068" t="s">
        <v>119</v>
      </c>
      <c r="D38" s="1020" t="s">
        <v>159</v>
      </c>
      <c r="E38" s="1087">
        <v>0</v>
      </c>
      <c r="F38" s="1087">
        <v>0</v>
      </c>
      <c r="G38" s="1090">
        <v>0</v>
      </c>
      <c r="H38" s="554"/>
      <c r="J38" s="279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1"/>
    </row>
    <row r="39" spans="2:23" ht="22.5" customHeight="1">
      <c r="B39" s="552"/>
      <c r="C39" s="1068" t="s">
        <v>122</v>
      </c>
      <c r="D39" s="1020" t="s">
        <v>160</v>
      </c>
      <c r="E39" s="1083">
        <f>SUM(E40:E42)</f>
        <v>0</v>
      </c>
      <c r="F39" s="1083">
        <f>SUM(F40:F42)</f>
        <v>0</v>
      </c>
      <c r="G39" s="1083">
        <f>SUM(G40:G42)</f>
        <v>0</v>
      </c>
      <c r="H39" s="554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</row>
    <row r="40" spans="2:23" ht="22.5" customHeight="1">
      <c r="B40" s="552"/>
      <c r="C40" s="1071" t="s">
        <v>77</v>
      </c>
      <c r="D40" s="1028" t="s">
        <v>153</v>
      </c>
      <c r="E40" s="1086">
        <v>0</v>
      </c>
      <c r="F40" s="1086">
        <v>0</v>
      </c>
      <c r="G40" s="1086">
        <v>0</v>
      </c>
      <c r="H40" s="554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2"/>
      <c r="C41" s="1071" t="s">
        <v>81</v>
      </c>
      <c r="D41" s="1028" t="s">
        <v>154</v>
      </c>
      <c r="E41" s="1086">
        <v>0</v>
      </c>
      <c r="F41" s="1086">
        <v>0</v>
      </c>
      <c r="G41" s="1086">
        <v>0</v>
      </c>
      <c r="H41" s="554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2"/>
      <c r="C42" s="1071" t="s">
        <v>83</v>
      </c>
      <c r="D42" s="1028" t="s">
        <v>703</v>
      </c>
      <c r="E42" s="1086">
        <v>0</v>
      </c>
      <c r="F42" s="1086">
        <v>0</v>
      </c>
      <c r="G42" s="1086">
        <v>0</v>
      </c>
      <c r="H42" s="554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>
      <c r="B43" s="552"/>
      <c r="C43" s="1068" t="s">
        <v>124</v>
      </c>
      <c r="D43" s="1020" t="s">
        <v>704</v>
      </c>
      <c r="E43" s="1087">
        <v>0</v>
      </c>
      <c r="F43" s="1087">
        <v>0</v>
      </c>
      <c r="G43" s="1087">
        <v>0</v>
      </c>
      <c r="H43" s="554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2"/>
      <c r="C44" s="1068" t="s">
        <v>126</v>
      </c>
      <c r="D44" s="1020" t="s">
        <v>705</v>
      </c>
      <c r="E44" s="1087">
        <v>0</v>
      </c>
      <c r="F44" s="1087">
        <v>0</v>
      </c>
      <c r="G44" s="1087">
        <v>0</v>
      </c>
      <c r="H44" s="554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1"/>
    </row>
    <row r="45" spans="2:23" ht="22.5" customHeight="1">
      <c r="B45" s="552"/>
      <c r="C45" s="1068" t="s">
        <v>127</v>
      </c>
      <c r="D45" s="1020" t="s">
        <v>161</v>
      </c>
      <c r="E45" s="1083">
        <f>E46+SUM(E47:E47)</f>
        <v>73552.06</v>
      </c>
      <c r="F45" s="1083">
        <f>F46+SUM(F47:F47)</f>
        <v>26009.54</v>
      </c>
      <c r="G45" s="1084">
        <f>G46+SUM(G47:G47)</f>
        <v>23669.77</v>
      </c>
      <c r="H45" s="554"/>
      <c r="J45" s="27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1"/>
    </row>
    <row r="46" spans="2:23" ht="22.5" customHeight="1">
      <c r="B46" s="552"/>
      <c r="C46" s="1071" t="s">
        <v>77</v>
      </c>
      <c r="D46" s="1028" t="s">
        <v>162</v>
      </c>
      <c r="E46" s="1086">
        <v>0</v>
      </c>
      <c r="F46" s="1086">
        <v>0</v>
      </c>
      <c r="G46" s="1086">
        <v>0</v>
      </c>
      <c r="H46" s="554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2"/>
      <c r="C47" s="1071" t="s">
        <v>81</v>
      </c>
      <c r="D47" s="1028" t="s">
        <v>706</v>
      </c>
      <c r="E47" s="1086">
        <v>73552.06</v>
      </c>
      <c r="F47" s="1086">
        <f>5174.3+20835.24</f>
        <v>26009.54</v>
      </c>
      <c r="G47" s="1086">
        <v>23669.77</v>
      </c>
      <c r="H47" s="554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2"/>
      <c r="C48" s="1068" t="s">
        <v>129</v>
      </c>
      <c r="D48" s="1020" t="s">
        <v>136</v>
      </c>
      <c r="E48" s="1087">
        <v>124395.44</v>
      </c>
      <c r="F48" s="1087">
        <v>83716.75</v>
      </c>
      <c r="G48" s="1087">
        <v>0</v>
      </c>
      <c r="H48" s="554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2"/>
      <c r="C49" s="1065"/>
      <c r="D49" s="1017"/>
      <c r="E49" s="1088"/>
      <c r="F49" s="1088"/>
      <c r="G49" s="1089"/>
      <c r="H49" s="554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 thickBot="1">
      <c r="B50" s="552"/>
      <c r="C50" s="1060" t="s">
        <v>163</v>
      </c>
      <c r="D50" s="1061"/>
      <c r="E50" s="1091">
        <f>E16+E27+E37</f>
        <v>813496.3099999999</v>
      </c>
      <c r="F50" s="1091">
        <f>F16+F27+F37</f>
        <v>630324.29</v>
      </c>
      <c r="G50" s="1091">
        <f>G16+G27+G37</f>
        <v>462723.55000000005</v>
      </c>
      <c r="H50" s="554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 thickBot="1">
      <c r="B51" s="582"/>
      <c r="C51" s="1257"/>
      <c r="D51" s="1257"/>
      <c r="E51" s="1257"/>
      <c r="F51" s="1257"/>
      <c r="G51" s="583"/>
      <c r="H51" s="584"/>
      <c r="J51" s="282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4"/>
    </row>
    <row r="52" spans="3:9" ht="22.5" customHeight="1">
      <c r="C52" s="548"/>
      <c r="D52" s="548"/>
      <c r="E52" s="548"/>
      <c r="F52" s="548"/>
      <c r="G52" s="548"/>
      <c r="I52" s="547" t="s">
        <v>660</v>
      </c>
    </row>
    <row r="53" spans="3:7" ht="12.75">
      <c r="C53" s="585" t="s">
        <v>68</v>
      </c>
      <c r="D53" s="548"/>
      <c r="E53" s="548"/>
      <c r="F53" s="548"/>
      <c r="G53" s="532" t="s">
        <v>462</v>
      </c>
    </row>
    <row r="54" spans="3:7" ht="12.75">
      <c r="C54" s="586" t="s">
        <v>69</v>
      </c>
      <c r="D54" s="548"/>
      <c r="E54" s="548"/>
      <c r="F54" s="548"/>
      <c r="G54" s="548"/>
    </row>
    <row r="55" spans="3:7" ht="12.75">
      <c r="C55" s="586" t="s">
        <v>70</v>
      </c>
      <c r="D55" s="548"/>
      <c r="E55" s="548"/>
      <c r="F55" s="548"/>
      <c r="G55" s="548"/>
    </row>
    <row r="56" spans="3:7" ht="12.75">
      <c r="C56" s="586" t="s">
        <v>71</v>
      </c>
      <c r="D56" s="548"/>
      <c r="E56" s="548"/>
      <c r="F56" s="548"/>
      <c r="G56" s="548"/>
    </row>
    <row r="57" spans="3:7" ht="12.75">
      <c r="C57" s="586" t="s">
        <v>72</v>
      </c>
      <c r="D57" s="548"/>
      <c r="E57" s="548"/>
      <c r="F57" s="548"/>
      <c r="G57" s="548"/>
    </row>
    <row r="58" spans="3:7" ht="22.5" customHeight="1">
      <c r="C58" s="548"/>
      <c r="D58" s="548"/>
      <c r="E58" s="1064"/>
      <c r="F58" s="1064"/>
      <c r="G58" s="1064"/>
    </row>
    <row r="59" spans="3:7" ht="22.5" customHeight="1">
      <c r="C59" s="548"/>
      <c r="D59" s="548"/>
      <c r="E59" s="548"/>
      <c r="F59" s="548"/>
      <c r="G59" s="548"/>
    </row>
    <row r="60" spans="3:7" ht="22.5" customHeight="1">
      <c r="C60" s="548"/>
      <c r="D60" s="548"/>
      <c r="E60" s="548"/>
      <c r="F60" s="548"/>
      <c r="G60" s="548"/>
    </row>
    <row r="61" spans="3:7" ht="22.5" customHeight="1">
      <c r="C61" s="548"/>
      <c r="D61" s="548"/>
      <c r="E61" s="548"/>
      <c r="F61" s="548"/>
      <c r="G61" s="548"/>
    </row>
    <row r="62" spans="6:7" ht="22.5" customHeight="1">
      <c r="F62" s="548"/>
      <c r="G62" s="548"/>
    </row>
  </sheetData>
  <sheetProtection sheet="1" objects="1" scenarios="1"/>
  <mergeCells count="3">
    <mergeCell ref="G6:G7"/>
    <mergeCell ref="D9:G9"/>
    <mergeCell ref="C51:F5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I32" sqref="I32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42.77734375" style="52" customWidth="1"/>
    <col min="5" max="6" width="12.77734375" style="53" customWidth="1"/>
    <col min="7" max="8" width="15.77734375" style="53" customWidth="1"/>
    <col min="9" max="18" width="12.77734375" style="53" customWidth="1"/>
    <col min="19" max="19" width="3.21484375" style="52" customWidth="1"/>
    <col min="2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4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250">
        <f>ejercicio</f>
        <v>2020</v>
      </c>
      <c r="S6" s="61"/>
      <c r="U6" s="266"/>
      <c r="V6" s="267" t="s">
        <v>463</v>
      </c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2:34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250"/>
      <c r="S7" s="61"/>
      <c r="U7" s="266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</row>
    <row r="8" spans="2:34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S8" s="61"/>
      <c r="U8" s="266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</row>
    <row r="9" spans="2:34" s="47" customFormat="1" ht="30" customHeight="1">
      <c r="B9" s="64"/>
      <c r="C9" s="39" t="s">
        <v>2</v>
      </c>
      <c r="D9" s="1284" t="str">
        <f>Entidad</f>
        <v>AGENCIA INSULAR DE LA ENERGIA DE TENERIFE FUNDACIÓN CANARIA</v>
      </c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65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</row>
    <row r="10" spans="2:34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U10" s="266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</row>
    <row r="11" spans="2:34" s="70" customFormat="1" ht="30" customHeight="1">
      <c r="B11" s="66"/>
      <c r="C11" s="67" t="s">
        <v>505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5"/>
    </row>
    <row r="12" spans="2:34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9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5"/>
    </row>
    <row r="13" spans="2:34" s="74" customFormat="1" ht="18.75" customHeight="1">
      <c r="B13" s="72"/>
      <c r="C13" s="249"/>
      <c r="D13" s="249"/>
      <c r="E13" s="249"/>
      <c r="F13" s="249"/>
      <c r="G13" s="249"/>
      <c r="H13" s="250" t="s">
        <v>168</v>
      </c>
      <c r="I13" s="1286" t="s">
        <v>510</v>
      </c>
      <c r="J13" s="1287"/>
      <c r="K13" s="1287"/>
      <c r="L13" s="1287"/>
      <c r="M13" s="1288"/>
      <c r="N13" s="251"/>
      <c r="O13" s="252"/>
      <c r="P13" s="253" t="s">
        <v>171</v>
      </c>
      <c r="Q13" s="254">
        <f>ejercicio-1</f>
        <v>2019</v>
      </c>
      <c r="R13" s="612" t="s">
        <v>511</v>
      </c>
      <c r="S13" s="73"/>
      <c r="U13" s="266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</row>
    <row r="14" spans="2:34" s="75" customFormat="1" ht="18.75" customHeight="1">
      <c r="B14" s="72"/>
      <c r="C14" s="255"/>
      <c r="D14" s="255"/>
      <c r="E14" s="255"/>
      <c r="F14" s="255"/>
      <c r="G14" s="255"/>
      <c r="H14" s="256" t="s">
        <v>169</v>
      </c>
      <c r="I14" s="257"/>
      <c r="J14" s="258"/>
      <c r="K14" s="258"/>
      <c r="L14" s="258"/>
      <c r="M14" s="259"/>
      <c r="N14" s="257"/>
      <c r="O14" s="258"/>
      <c r="P14" s="258"/>
      <c r="Q14" s="258"/>
      <c r="R14" s="259"/>
      <c r="S14" s="73"/>
      <c r="U14" s="266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</row>
    <row r="15" spans="2:34" s="75" customFormat="1" ht="18.75" customHeight="1">
      <c r="B15" s="72"/>
      <c r="C15" s="260" t="s">
        <v>164</v>
      </c>
      <c r="D15" s="260" t="s">
        <v>165</v>
      </c>
      <c r="E15" s="260" t="s">
        <v>166</v>
      </c>
      <c r="F15" s="260" t="s">
        <v>167</v>
      </c>
      <c r="G15" s="260" t="s">
        <v>506</v>
      </c>
      <c r="H15" s="260">
        <f>ejercicio-1</f>
        <v>2019</v>
      </c>
      <c r="I15" s="260">
        <f>+ejercicio</f>
        <v>2020</v>
      </c>
      <c r="J15" s="260">
        <f>ejercicio+1</f>
        <v>2021</v>
      </c>
      <c r="K15" s="260">
        <f>ejercicio+2</f>
        <v>2022</v>
      </c>
      <c r="L15" s="260">
        <f>ejercicio+3</f>
        <v>2023</v>
      </c>
      <c r="M15" s="260" t="s">
        <v>170</v>
      </c>
      <c r="N15" s="260">
        <f>+ejercicio</f>
        <v>2020</v>
      </c>
      <c r="O15" s="260">
        <f>ejercicio+1</f>
        <v>2021</v>
      </c>
      <c r="P15" s="260">
        <f>ejercicio+2</f>
        <v>2022</v>
      </c>
      <c r="Q15" s="260">
        <f>ejercicio+3</f>
        <v>2023</v>
      </c>
      <c r="R15" s="260" t="s">
        <v>170</v>
      </c>
      <c r="S15" s="73"/>
      <c r="U15" s="266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</row>
    <row r="16" spans="2:34" ht="22.5" customHeight="1">
      <c r="B16" s="72"/>
      <c r="C16" s="307"/>
      <c r="D16" s="308"/>
      <c r="E16" s="309"/>
      <c r="F16" s="309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61"/>
      <c r="U16" s="266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</row>
    <row r="17" spans="2:34" ht="22.5" customHeight="1">
      <c r="B17" s="72"/>
      <c r="C17" s="311"/>
      <c r="D17" s="312"/>
      <c r="E17" s="313"/>
      <c r="F17" s="313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61"/>
      <c r="U17" s="266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</row>
    <row r="18" spans="2:34" ht="22.5" customHeight="1">
      <c r="B18" s="72"/>
      <c r="C18" s="311"/>
      <c r="D18" s="312"/>
      <c r="E18" s="313"/>
      <c r="F18" s="313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61"/>
      <c r="U18" s="266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</row>
    <row r="19" spans="2:34" ht="22.5" customHeight="1">
      <c r="B19" s="72"/>
      <c r="C19" s="311"/>
      <c r="D19" s="312"/>
      <c r="E19" s="313"/>
      <c r="F19" s="313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61"/>
      <c r="U19" s="266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</row>
    <row r="20" spans="2:34" ht="22.5" customHeight="1">
      <c r="B20" s="72"/>
      <c r="C20" s="311"/>
      <c r="D20" s="312"/>
      <c r="E20" s="313"/>
      <c r="F20" s="313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61"/>
      <c r="U20" s="266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</row>
    <row r="21" spans="2:34" ht="22.5" customHeight="1">
      <c r="B21" s="72"/>
      <c r="C21" s="311"/>
      <c r="D21" s="312"/>
      <c r="E21" s="313"/>
      <c r="F21" s="313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61"/>
      <c r="U21" s="266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</row>
    <row r="22" spans="2:34" ht="22.5" customHeight="1">
      <c r="B22" s="72"/>
      <c r="C22" s="311"/>
      <c r="D22" s="312"/>
      <c r="E22" s="313"/>
      <c r="F22" s="313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61"/>
      <c r="U22" s="266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</row>
    <row r="23" spans="2:34" ht="22.5" customHeight="1">
      <c r="B23" s="72"/>
      <c r="C23" s="311"/>
      <c r="D23" s="312"/>
      <c r="E23" s="313"/>
      <c r="F23" s="313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61"/>
      <c r="U23" s="266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9"/>
    </row>
    <row r="24" spans="2:34" ht="22.5" customHeight="1">
      <c r="B24" s="72"/>
      <c r="C24" s="311"/>
      <c r="D24" s="312"/>
      <c r="E24" s="313"/>
      <c r="F24" s="313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61"/>
      <c r="U24" s="266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9"/>
    </row>
    <row r="25" spans="2:34" ht="22.5" customHeight="1">
      <c r="B25" s="72"/>
      <c r="C25" s="311"/>
      <c r="D25" s="312"/>
      <c r="E25" s="313"/>
      <c r="F25" s="313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61"/>
      <c r="U25" s="266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2:34" ht="22.5" customHeight="1">
      <c r="B26" s="72"/>
      <c r="C26" s="311"/>
      <c r="D26" s="312"/>
      <c r="E26" s="313"/>
      <c r="F26" s="313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61"/>
      <c r="U26" s="266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</row>
    <row r="27" spans="2:34" ht="22.5" customHeight="1">
      <c r="B27" s="72"/>
      <c r="C27" s="311"/>
      <c r="D27" s="312"/>
      <c r="E27" s="313"/>
      <c r="F27" s="313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61"/>
      <c r="U27" s="266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</row>
    <row r="28" spans="2:34" ht="22.5" customHeight="1">
      <c r="B28" s="72"/>
      <c r="C28" s="311"/>
      <c r="D28" s="312"/>
      <c r="E28" s="313"/>
      <c r="F28" s="313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61"/>
      <c r="U28" s="266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9"/>
    </row>
    <row r="29" spans="2:34" ht="22.5" customHeight="1">
      <c r="B29" s="72"/>
      <c r="C29" s="311"/>
      <c r="D29" s="312"/>
      <c r="E29" s="313"/>
      <c r="F29" s="313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61"/>
      <c r="U29" s="266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9"/>
    </row>
    <row r="30" spans="2:34" ht="22.5" customHeight="1">
      <c r="B30" s="72"/>
      <c r="C30" s="311"/>
      <c r="D30" s="312"/>
      <c r="E30" s="313"/>
      <c r="F30" s="313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61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8"/>
    </row>
    <row r="31" spans="2:34" ht="22.5" customHeight="1">
      <c r="B31" s="72"/>
      <c r="C31" s="311"/>
      <c r="D31" s="312"/>
      <c r="E31" s="313"/>
      <c r="F31" s="313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61"/>
      <c r="U31" s="276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</row>
    <row r="32" spans="2:34" ht="22.5" customHeight="1">
      <c r="B32" s="72"/>
      <c r="C32" s="311"/>
      <c r="D32" s="312"/>
      <c r="E32" s="313"/>
      <c r="F32" s="313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61"/>
      <c r="U32" s="266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9"/>
    </row>
    <row r="33" spans="2:34" ht="22.5" customHeight="1">
      <c r="B33" s="72"/>
      <c r="C33" s="311"/>
      <c r="D33" s="312"/>
      <c r="E33" s="313"/>
      <c r="F33" s="313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61"/>
      <c r="U33" s="266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9"/>
    </row>
    <row r="34" spans="2:34" ht="22.5" customHeight="1">
      <c r="B34" s="72"/>
      <c r="C34" s="311"/>
      <c r="D34" s="312"/>
      <c r="E34" s="313"/>
      <c r="F34" s="313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61"/>
      <c r="U34" s="266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</row>
    <row r="35" spans="2:34" ht="22.5" customHeight="1">
      <c r="B35" s="72"/>
      <c r="C35" s="311"/>
      <c r="D35" s="312"/>
      <c r="E35" s="313"/>
      <c r="F35" s="313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61"/>
      <c r="U35" s="266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</row>
    <row r="36" spans="2:34" ht="22.5" customHeight="1">
      <c r="B36" s="72"/>
      <c r="C36" s="311"/>
      <c r="D36" s="312"/>
      <c r="E36" s="313"/>
      <c r="F36" s="313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61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1"/>
    </row>
    <row r="37" spans="2:34" ht="22.5" customHeight="1">
      <c r="B37" s="72"/>
      <c r="C37" s="311"/>
      <c r="D37" s="312"/>
      <c r="E37" s="313"/>
      <c r="F37" s="313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61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1"/>
    </row>
    <row r="38" spans="2:34" ht="22.5" customHeight="1">
      <c r="B38" s="72"/>
      <c r="C38" s="311"/>
      <c r="D38" s="312"/>
      <c r="E38" s="313"/>
      <c r="F38" s="313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61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</row>
    <row r="39" spans="2:34" ht="22.5" customHeight="1">
      <c r="B39" s="72"/>
      <c r="C39" s="311"/>
      <c r="D39" s="312"/>
      <c r="E39" s="313"/>
      <c r="F39" s="313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61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1"/>
    </row>
    <row r="40" spans="2:34" ht="22.5" customHeight="1">
      <c r="B40" s="72"/>
      <c r="C40" s="311"/>
      <c r="D40" s="312"/>
      <c r="E40" s="313"/>
      <c r="F40" s="313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61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1"/>
    </row>
    <row r="41" spans="2:34" ht="22.5" customHeight="1">
      <c r="B41" s="72"/>
      <c r="C41" s="311"/>
      <c r="D41" s="312"/>
      <c r="E41" s="313"/>
      <c r="F41" s="313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61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</row>
    <row r="42" spans="2:34" ht="22.5" customHeight="1">
      <c r="B42" s="72"/>
      <c r="C42" s="311"/>
      <c r="D42" s="312"/>
      <c r="E42" s="313"/>
      <c r="F42" s="31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61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</row>
    <row r="43" spans="2:34" ht="22.5" customHeight="1">
      <c r="B43" s="72"/>
      <c r="C43" s="311"/>
      <c r="D43" s="312"/>
      <c r="E43" s="313"/>
      <c r="F43" s="313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61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1"/>
    </row>
    <row r="44" spans="2:34" ht="22.5" customHeight="1">
      <c r="B44" s="72"/>
      <c r="C44" s="311"/>
      <c r="D44" s="312"/>
      <c r="E44" s="313"/>
      <c r="F44" s="313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61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1"/>
    </row>
    <row r="45" spans="2:34" ht="22.5" customHeight="1">
      <c r="B45" s="72"/>
      <c r="C45" s="311"/>
      <c r="D45" s="312"/>
      <c r="E45" s="313"/>
      <c r="F45" s="313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61"/>
      <c r="U45" s="279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1"/>
    </row>
    <row r="46" spans="2:34" s="84" customFormat="1" ht="22.5" customHeight="1" thickBot="1">
      <c r="B46" s="72"/>
      <c r="C46" s="1289" t="s">
        <v>172</v>
      </c>
      <c r="D46" s="1290"/>
      <c r="E46" s="81">
        <f>MIN(E16:E45)</f>
        <v>0</v>
      </c>
      <c r="F46" s="81">
        <f>MAX(F16:F45)</f>
        <v>0</v>
      </c>
      <c r="G46" s="82">
        <f aca="true" t="shared" si="0" ref="G46:R46">SUM(G16:G45)</f>
        <v>0</v>
      </c>
      <c r="H46" s="82">
        <f t="shared" si="0"/>
        <v>0</v>
      </c>
      <c r="I46" s="82">
        <f t="shared" si="0"/>
        <v>0</v>
      </c>
      <c r="J46" s="82">
        <f t="shared" si="0"/>
        <v>0</v>
      </c>
      <c r="K46" s="82">
        <f t="shared" si="0"/>
        <v>0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82">
        <f t="shared" si="0"/>
        <v>0</v>
      </c>
      <c r="P46" s="82">
        <f t="shared" si="0"/>
        <v>0</v>
      </c>
      <c r="Q46" s="82">
        <f t="shared" si="0"/>
        <v>0</v>
      </c>
      <c r="R46" s="82">
        <f t="shared" si="0"/>
        <v>0</v>
      </c>
      <c r="S46" s="83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1"/>
    </row>
    <row r="47" spans="2:34" s="84" customFormat="1" ht="22.5" customHeight="1">
      <c r="B47" s="72"/>
      <c r="C47" s="605"/>
      <c r="D47" s="605"/>
      <c r="E47" s="606"/>
      <c r="F47" s="606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83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1"/>
    </row>
    <row r="48" spans="2:34" s="84" customFormat="1" ht="22.5" customHeight="1">
      <c r="B48" s="72"/>
      <c r="C48" s="607" t="s">
        <v>501</v>
      </c>
      <c r="D48" s="605"/>
      <c r="E48" s="606"/>
      <c r="F48" s="606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83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1"/>
    </row>
    <row r="49" spans="2:34" s="84" customFormat="1" ht="22.5" customHeight="1">
      <c r="B49" s="72"/>
      <c r="C49" s="608" t="s">
        <v>502</v>
      </c>
      <c r="D49" s="605"/>
      <c r="E49" s="606"/>
      <c r="F49" s="609">
        <f>ejercicio-1</f>
        <v>2019</v>
      </c>
      <c r="G49" s="610" t="s">
        <v>503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83"/>
      <c r="U49" s="279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1"/>
    </row>
    <row r="50" spans="2:34" s="84" customFormat="1" ht="22.5" customHeight="1">
      <c r="B50" s="72"/>
      <c r="C50" s="611" t="s">
        <v>504</v>
      </c>
      <c r="D50" s="605"/>
      <c r="E50" s="606"/>
      <c r="F50" s="606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83"/>
      <c r="U50" s="279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1"/>
    </row>
    <row r="51" spans="2:34" s="84" customFormat="1" ht="22.5" customHeight="1">
      <c r="B51" s="72"/>
      <c r="C51" s="608" t="s">
        <v>507</v>
      </c>
      <c r="D51" s="605"/>
      <c r="E51" s="606"/>
      <c r="F51" s="606"/>
      <c r="G51" s="609">
        <f>ejercicio-1</f>
        <v>2019</v>
      </c>
      <c r="H51" s="610" t="s">
        <v>508</v>
      </c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83"/>
      <c r="U51" s="279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1"/>
    </row>
    <row r="52" spans="2:34" s="84" customFormat="1" ht="22.5" customHeight="1">
      <c r="B52" s="72"/>
      <c r="C52" s="608" t="s">
        <v>509</v>
      </c>
      <c r="D52" s="605"/>
      <c r="E52" s="606"/>
      <c r="F52" s="606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83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1"/>
    </row>
    <row r="53" spans="2:34" s="84" customFormat="1" ht="22.5" customHeight="1">
      <c r="B53" s="72"/>
      <c r="C53" s="608" t="s">
        <v>513</v>
      </c>
      <c r="D53" s="605"/>
      <c r="E53" s="606"/>
      <c r="F53" s="606"/>
      <c r="G53" s="609">
        <f>ejercicio-1</f>
        <v>2019</v>
      </c>
      <c r="H53" s="610" t="s">
        <v>512</v>
      </c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83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1"/>
    </row>
    <row r="54" spans="2:34" s="84" customFormat="1" ht="22.5" customHeight="1">
      <c r="B54" s="72"/>
      <c r="C54" s="605"/>
      <c r="D54" s="605"/>
      <c r="E54" s="606"/>
      <c r="F54" s="606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83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1"/>
    </row>
    <row r="55" spans="2:34" ht="22.5" customHeight="1" thickBot="1">
      <c r="B55" s="76"/>
      <c r="C55" s="1285"/>
      <c r="D55" s="1285"/>
      <c r="E55" s="1285"/>
      <c r="F55" s="1285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77"/>
      <c r="S55" s="78"/>
      <c r="U55" s="282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4"/>
    </row>
    <row r="56" spans="3:20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T56" s="52" t="s">
        <v>660</v>
      </c>
    </row>
    <row r="57" spans="3:18" ht="12.75">
      <c r="C57" s="79" t="s">
        <v>68</v>
      </c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0" t="s">
        <v>43</v>
      </c>
    </row>
    <row r="58" spans="3:18" ht="12.75">
      <c r="C58" s="80" t="s">
        <v>69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80" t="s">
        <v>70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2.75">
      <c r="C60" s="80" t="s">
        <v>71</v>
      </c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2.75">
      <c r="C61" s="80" t="s">
        <v>72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22.5" customHeight="1"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22.5" customHeight="1"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22.5" customHeight="1"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22.5" customHeight="1"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6:18" ht="22.5" customHeight="1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2019-12-01T10:35:09Z</cp:lastPrinted>
  <dcterms:created xsi:type="dcterms:W3CDTF">2017-09-18T15:25:23Z</dcterms:created>
  <dcterms:modified xsi:type="dcterms:W3CDTF">2020-03-11T12:13:09Z</dcterms:modified>
  <cp:category/>
  <cp:version/>
  <cp:contentType/>
  <cp:contentStatus/>
</cp:coreProperties>
</file>