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40" yWindow="450" windowWidth="29040" windowHeight="13170" tabRatio="875" activeTab="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'FC-9_TRANS_SUBV'!$B$1:$Q$121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<sst xmlns="http://schemas.openxmlformats.org/spreadsheetml/2006/main" count="2092" uniqueCount="1113">
  <si>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</si>
  <si>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</si>
  <si>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</si>
  <si>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</si>
  <si>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</si>
  <si>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</si>
  <si>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</si>
  <si>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</si>
  <si>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</si>
  <si>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</si>
  <si>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</si>
  <si>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</si>
  <si>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</si>
  <si>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</si>
  <si>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</si>
  <si>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</si>
  <si>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</si>
  <si>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</si>
  <si>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</si>
  <si>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</si>
  <si>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</si>
  <si>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</si>
  <si>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</si>
  <si>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</si>
  <si>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</si>
  <si>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</si>
  <si>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</si>
  <si>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</si>
  <si>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</si>
  <si>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</si>
  <si>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</si>
  <si>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</si>
  <si>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</si>
  <si>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</si>
  <si>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</si>
  <si>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</si>
  <si>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</si>
  <si>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</si>
  <si>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</si>
  <si>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</si>
  <si>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</si>
  <si>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</si>
  <si>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</si>
  <si>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</si>
  <si>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</si>
  <si>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</si>
  <si>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</si>
  <si>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</si>
  <si>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</si>
  <si>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</si>
  <si>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</si>
  <si>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</si>
  <si>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</si>
  <si>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</si>
  <si>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</si>
  <si>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</si>
  <si>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</si>
  <si>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</si>
  <si>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</si>
  <si>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</si>
  <si>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</si>
  <si>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</si>
  <si>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</si>
  <si>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</si>
  <si>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</si>
  <si>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</si>
  <si>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</si>
  <si>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</si>
  <si>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</si>
  <si>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</si>
  <si>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</si>
  <si>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</si>
  <si>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</si>
  <si>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</si>
  <si>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</si>
  <si>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</si>
  <si>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</si>
  <si>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</si>
  <si>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</si>
  <si>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</si>
  <si>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</si>
  <si>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</si>
  <si>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</si>
  <si>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</si>
  <si>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</si>
  <si>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</si>
  <si>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</si>
  <si>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</si>
  <si>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</si>
  <si>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</si>
  <si>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</si>
  <si>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</si>
  <si>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</si>
  <si>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</si>
  <si>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</si>
  <si>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</si>
  <si>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</si>
  <si>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</si>
  <si>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</si>
  <si>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</si>
  <si>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</si>
  <si>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</si>
  <si>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</si>
  <si>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</si>
  <si>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</si>
  <si>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</si>
  <si>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</si>
  <si>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</si>
  <si>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</si>
  <si>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</si>
  <si>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</si>
  <si>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</si>
  <si>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</si>
  <si>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</si>
  <si>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</si>
  <si>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</si>
  <si>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</si>
  <si>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</si>
  <si>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</si>
  <si>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</si>
  <si>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</si>
  <si>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</si>
  <si>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</si>
  <si>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</si>
  <si>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</si>
  <si>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</si>
  <si>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</si>
  <si>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</si>
  <si>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</si>
  <si>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</si>
  <si>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</si>
  <si>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</si>
  <si>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</si>
  <si>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</si>
  <si>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</si>
  <si>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</si>
  <si>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</si>
  <si>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</si>
  <si>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</si>
  <si>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</si>
  <si>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</si>
  <si>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</si>
  <si>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</si>
  <si>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</si>
  <si>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</si>
  <si>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</si>
  <si>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</si>
  <si>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</si>
  <si>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</si>
  <si>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</si>
  <si>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</si>
  <si>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</si>
  <si>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</si>
  <si>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</si>
  <si>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</si>
  <si>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</si>
  <si>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</si>
  <si>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</si>
  <si>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</si>
  <si>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</si>
  <si>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</si>
  <si>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</si>
  <si>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</si>
  <si>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</si>
  <si>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</si>
  <si>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</si>
  <si>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</si>
  <si>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</si>
  <si>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</si>
  <si>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</si>
  <si>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</si>
  <si>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</si>
  <si>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</si>
  <si>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</si>
  <si>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</si>
  <si>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</si>
  <si>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</si>
  <si>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</si>
  <si>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</si>
  <si>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</si>
  <si>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</si>
  <si>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</si>
  <si>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</si>
  <si>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</si>
  <si>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</si>
  <si>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</si>
  <si>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</si>
  <si>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</si>
  <si>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</si>
  <si>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</si>
  <si>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</si>
  <si>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</si>
  <si>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</si>
  <si>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</si>
  <si>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</si>
  <si>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</si>
  <si>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</si>
  <si>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</si>
  <si>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</si>
  <si>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</si>
  <si>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</si>
  <si>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</si>
  <si>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</si>
  <si>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</si>
  <si>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</si>
  <si>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</si>
  <si>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</si>
  <si>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</si>
  <si>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</si>
  <si>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</si>
  <si>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</si>
  <si>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</si>
  <si>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</si>
  <si>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</si>
  <si>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</si>
  <si>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</si>
  <si>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</si>
  <si>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</si>
  <si>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</si>
  <si>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</si>
  <si>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</si>
  <si>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</si>
  <si>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</si>
  <si>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</si>
  <si>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</si>
  <si>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</si>
  <si>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</si>
  <si>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</si>
  <si>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</si>
  <si>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</si>
  <si>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</si>
  <si>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</si>
  <si>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</si>
  <si>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</si>
  <si>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</si>
  <si>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</si>
  <si>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</si>
  <si>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</si>
  <si>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</si>
  <si>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</si>
  <si>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</si>
  <si>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</si>
  <si>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</si>
  <si>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</si>
  <si>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</si>
  <si>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</si>
  <si>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</si>
  <si>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</si>
  <si>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</si>
  <si>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</si>
  <si>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</si>
  <si>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</si>
  <si>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</si>
  <si>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</si>
  <si>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</si>
  <si>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</si>
  <si>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</si>
  <si>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</si>
  <si>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</si>
  <si>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</si>
  <si>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</si>
  <si>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</si>
  <si>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</si>
  <si>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</si>
  <si>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</si>
  <si>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</si>
  <si>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</si>
  <si>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</si>
  <si>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</si>
  <si>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</si>
  <si>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</si>
  <si>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</si>
  <si>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</si>
  <si>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</si>
  <si>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</si>
  <si>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</si>
  <si>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</si>
  <si>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</si>
  <si>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</si>
  <si>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</si>
  <si>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</si>
  <si>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</si>
  <si>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</si>
  <si>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</si>
  <si>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</si>
  <si>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</si>
  <si>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</si>
  <si>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</si>
  <si>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</si>
  <si>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</si>
  <si>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</si>
  <si>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</si>
  <si>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</si>
  <si>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</si>
  <si>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</si>
  <si>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</si>
  <si>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</si>
  <si>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</si>
  <si>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</si>
  <si>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</si>
  <si>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</si>
  <si>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</si>
  <si>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</si>
  <si>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</si>
  <si>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</si>
  <si>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</si>
  <si>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</si>
  <si>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</si>
  <si>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</si>
  <si>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</si>
  <si>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</si>
  <si>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</si>
  <si>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</si>
  <si>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</si>
  <si>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</si>
  <si>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</si>
  <si>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</si>
  <si>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</si>
  <si>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</si>
  <si>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</si>
  <si>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</si>
  <si>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</si>
  <si>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</si>
  <si>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</si>
  <si>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</si>
  <si>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</si>
  <si>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</si>
  <si>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</si>
  <si>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</si>
  <si>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</si>
  <si>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</si>
  <si>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</si>
  <si>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</si>
  <si>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</si>
  <si>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</si>
  <si>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</si>
  <si>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</si>
  <si>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</si>
  <si>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</si>
  <si>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</si>
  <si>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</si>
  <si>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</si>
  <si>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</si>
  <si>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</si>
  <si>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</si>
  <si>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</si>
  <si>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</si>
  <si>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</si>
  <si>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</si>
  <si>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</si>
  <si>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</si>
  <si>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</si>
  <si>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</si>
  <si>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</si>
  <si>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</si>
  <si>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</si>
  <si>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</si>
  <si>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</si>
  <si>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</si>
  <si>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</si>
  <si>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</si>
  <si>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</si>
  <si>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</si>
  <si>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</si>
  <si>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</si>
  <si>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</si>
  <si>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</si>
  <si>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</si>
  <si>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</si>
  <si>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</si>
  <si>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</si>
  <si>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</si>
  <si>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</si>
  <si>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</si>
  <si>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</si>
  <si>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</si>
  <si>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</si>
  <si>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</si>
  <si>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</si>
  <si>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</si>
  <si>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</si>
  <si>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</si>
  <si>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</si>
  <si>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</si>
  <si>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</si>
  <si>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</si>
  <si>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</si>
  <si>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</si>
  <si>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</si>
  <si>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</si>
  <si>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</si>
  <si>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</si>
  <si>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</si>
  <si>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</si>
  <si>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</si>
  <si>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</si>
  <si>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</si>
  <si>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</si>
  <si>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</si>
  <si>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</si>
  <si>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</si>
  <si>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</si>
  <si>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</si>
  <si>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</si>
  <si>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</si>
  <si>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</si>
  <si>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</si>
  <si>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</si>
  <si>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</si>
  <si>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</si>
  <si>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</si>
  <si>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</si>
  <si>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</si>
  <si>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</si>
  <si>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</si>
  <si>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</si>
  <si>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</si>
  <si>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</si>
  <si>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</si>
  <si>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</si>
  <si>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</si>
  <si>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</si>
  <si>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</si>
  <si>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</si>
  <si>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</si>
  <si>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</si>
  <si>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</si>
  <si>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</si>
  <si>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</si>
  <si>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</si>
  <si>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</si>
  <si>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</si>
  <si>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</si>
  <si>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</si>
  <si>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</si>
  <si>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</si>
  <si>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</si>
  <si>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</si>
  <si>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</si>
  <si>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</si>
  <si>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</si>
  <si>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</si>
  <si>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</si>
  <si>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</si>
  <si>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</si>
  <si>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</si>
  <si>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</si>
  <si>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</si>
  <si>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</si>
  <si>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</si>
  <si>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</si>
  <si>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</si>
  <si>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</si>
  <si>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</si>
  <si>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</si>
  <si>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</si>
  <si>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</si>
  <si>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</si>
  <si>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</si>
  <si>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</si>
  <si>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</si>
  <si>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</si>
  <si>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</si>
  <si>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</si>
  <si>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</si>
  <si>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</si>
  <si>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</si>
  <si>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</si>
  <si>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</si>
  <si>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</si>
  <si>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</si>
  <si>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</si>
  <si>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</si>
  <si>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</si>
  <si>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</si>
  <si>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</si>
  <si>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</si>
  <si>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</si>
  <si>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</si>
  <si>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</si>
  <si>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</si>
  <si>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</si>
  <si>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</si>
  <si>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</si>
  <si>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</si>
  <si>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</si>
  <si>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</si>
  <si>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</si>
  <si>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</si>
  <si>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</si>
  <si>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</si>
  <si>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</si>
  <si>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</si>
  <si>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</si>
  <si>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</si>
  <si>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</si>
  <si>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</si>
  <si>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</si>
  <si>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</si>
  <si>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</si>
  <si>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</si>
  <si>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</si>
  <si>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</si>
  <si>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</si>
  <si>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</si>
  <si>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</si>
  <si>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</si>
  <si>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</si>
  <si>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</si>
  <si>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</si>
  <si>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</si>
  <si>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</si>
  <si>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</si>
  <si>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</si>
  <si>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</si>
  <si>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</si>
  <si>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</si>
  <si>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</si>
  <si>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</si>
  <si>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</si>
  <si>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</si>
  <si>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</si>
  <si>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</si>
  <si>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</si>
  <si>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</si>
  <si>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</si>
  <si>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</si>
  <si>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</si>
  <si>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</si>
  <si>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</si>
  <si>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</si>
  <si>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</si>
  <si>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</si>
  <si>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</si>
  <si>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</si>
  <si>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</si>
  <si>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</si>
  <si>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</si>
  <si>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</si>
  <si>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</si>
  <si>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</si>
  <si>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</si>
  <si>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</si>
  <si>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</si>
  <si>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</si>
  <si>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</si>
  <si>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</si>
  <si>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</si>
  <si>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</si>
  <si>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</si>
  <si>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</si>
  <si>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</si>
  <si>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</si>
  <si>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</si>
  <si>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</si>
  <si>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</si>
  <si>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</si>
  <si>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</si>
  <si>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</si>
  <si>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</si>
  <si>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</si>
  <si>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</si>
  <si>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</si>
  <si>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</si>
  <si>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</si>
  <si>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</si>
  <si>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</si>
  <si>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</si>
  <si>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</si>
  <si>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</si>
  <si>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</si>
  <si>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</si>
  <si>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</si>
  <si>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</si>
  <si>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</si>
  <si>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</si>
  <si>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</si>
  <si>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</si>
  <si>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</si>
  <si>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</si>
  <si>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</si>
  <si>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</si>
  <si>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</si>
  <si>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</si>
  <si>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</si>
  <si>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</si>
  <si>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</si>
  <si>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</si>
  <si>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</si>
  <si>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</si>
  <si>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</si>
  <si>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</si>
  <si>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</si>
  <si>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</si>
  <si>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</si>
  <si>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</si>
  <si>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</si>
  <si>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</si>
  <si>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</si>
  <si>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</si>
  <si>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</si>
  <si>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</si>
  <si>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</si>
  <si>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</si>
  <si>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</si>
  <si>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</si>
  <si>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</si>
  <si>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</si>
  <si>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</si>
  <si>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</si>
  <si>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</si>
  <si>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</si>
  <si>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</si>
  <si>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</si>
  <si>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</si>
  <si>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</si>
  <si>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</si>
  <si>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</si>
  <si>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</si>
  <si>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</si>
  <si>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</si>
  <si>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</si>
  <si>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</si>
  <si>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</si>
  <si>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</si>
  <si>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</si>
  <si>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</si>
  <si>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</si>
  <si>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</si>
  <si>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</si>
  <si>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</si>
  <si>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</si>
  <si>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</si>
  <si>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</si>
  <si>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</si>
  <si>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</si>
  <si>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</si>
  <si>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</si>
  <si>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</si>
  <si>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</si>
  <si>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</si>
  <si>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</si>
  <si>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</si>
  <si>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</si>
  <si>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</si>
  <si>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</si>
  <si>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</si>
  <si>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</si>
  <si>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</si>
  <si>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</si>
  <si>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</si>
  <si>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</si>
  <si>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</si>
  <si>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</si>
  <si>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</si>
  <si>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</si>
  <si>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</si>
  <si>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</si>
  <si>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</si>
  <si>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</si>
  <si>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</si>
  <si>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</si>
  <si>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</si>
  <si>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</si>
  <si>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</si>
  <si>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</si>
  <si>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</si>
  <si>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</si>
  <si>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</si>
  <si>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</si>
  <si>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</si>
  <si>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</si>
  <si>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</si>
  <si>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</si>
  <si>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</si>
  <si>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</si>
  <si>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</si>
  <si>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</si>
  <si>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</si>
  <si>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</si>
  <si>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</si>
  <si>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</si>
  <si>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</si>
  <si>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</si>
  <si>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</si>
  <si>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</si>
  <si>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</si>
  <si>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</si>
  <si>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</si>
  <si>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</si>
  <si>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</si>
  <si>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</si>
  <si>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</si>
  <si>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</si>
  <si>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</si>
  <si>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</si>
  <si>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</si>
  <si>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</si>
  <si>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</si>
  <si>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</si>
  <si>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</si>
  <si>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</si>
  <si>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</si>
  <si>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</si>
  <si>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</si>
  <si>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</si>
  <si>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</si>
  <si>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</si>
  <si>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</si>
  <si>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</si>
  <si>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</si>
  <si>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</si>
  <si>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</si>
  <si>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</si>
  <si>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</si>
  <si>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</si>
  <si>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</si>
  <si>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</si>
  <si>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</si>
  <si>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</si>
  <si>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</si>
  <si>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</si>
  <si>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</si>
  <si>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</si>
  <si>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</si>
  <si>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</si>
  <si>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</si>
  <si>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</si>
  <si>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</si>
  <si>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</si>
  <si>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</si>
  <si>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</si>
  <si>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</si>
  <si>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</si>
  <si>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</si>
  <si>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</si>
  <si>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</si>
  <si>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</si>
  <si>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</si>
  <si>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</si>
  <si>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</si>
  <si>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</si>
  <si>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</si>
  <si>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</si>
  <si>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</si>
  <si>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</si>
  <si>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</si>
  <si>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</si>
  <si>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</si>
  <si>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</si>
  <si>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</si>
  <si>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</si>
  <si>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</si>
  <si>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</si>
  <si>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</si>
  <si>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</si>
  <si>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</si>
  <si>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</si>
  <si>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</si>
  <si>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</si>
  <si>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</si>
  <si>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</si>
  <si>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</si>
  <si>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</si>
  <si>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</si>
  <si>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</si>
  <si>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</si>
  <si>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</si>
  <si>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</si>
  <si>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</si>
  <si>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</si>
  <si>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</si>
  <si>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</si>
  <si>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</si>
  <si>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</si>
  <si>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</si>
  <si>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</si>
  <si>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</si>
  <si>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</si>
  <si>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</si>
  <si>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</si>
  <si>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</si>
  <si>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</si>
  <si>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</si>
  <si>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</si>
  <si>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</si>
  <si>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</si>
  <si>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</si>
  <si>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</si>
  <si>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</si>
  <si>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</si>
  <si>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</si>
  <si>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</si>
  <si>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</si>
  <si>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</si>
  <si>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</si>
  <si>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</si>
  <si>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</si>
  <si>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</si>
  <si>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</si>
  <si>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</si>
  <si>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</si>
  <si>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</si>
  <si>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</si>
  <si>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</si>
  <si>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</si>
  <si>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</si>
  <si>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</si>
  <si>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</si>
  <si>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</si>
  <si>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</si>
  <si>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</si>
  <si>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</si>
  <si>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</si>
  <si>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</si>
  <si>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</si>
  <si>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</si>
  <si>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</si>
  <si>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</si>
  <si>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</si>
  <si>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</si>
  <si>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</si>
  <si>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</si>
  <si>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</si>
  <si>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</si>
  <si>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</si>
  <si>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</si>
  <si>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</si>
  <si>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</si>
  <si>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</si>
  <si>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</si>
  <si>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</si>
  <si>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</si>
  <si>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</si>
  <si>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</si>
  <si>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</si>
  <si>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</si>
  <si>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</si>
  <si>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</si>
  <si>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</si>
  <si>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</si>
  <si>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</si>
  <si>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</si>
  <si>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</si>
  <si>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</si>
  <si>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</si>
  <si>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</si>
  <si>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</si>
  <si>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</si>
  <si>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</si>
  <si>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</si>
  <si>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</si>
  <si>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</si>
  <si>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</si>
  <si>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</si>
  <si>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</si>
  <si>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</si>
  <si>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</si>
  <si>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</si>
  <si>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</si>
  <si>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</si>
  <si>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</si>
  <si>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</si>
  <si>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</si>
  <si>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</si>
  <si>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</si>
  <si>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</si>
  <si>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</si>
  <si>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</si>
  <si>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</si>
  <si>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</si>
  <si>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</si>
  <si>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</si>
  <si>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</si>
  <si>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</si>
  <si>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</si>
  <si>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</si>
  <si>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</si>
  <si>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</si>
  <si>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</si>
  <si>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</si>
  <si>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</si>
  <si>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</si>
  <si>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</si>
  <si>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</si>
  <si>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</si>
  <si>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</si>
  <si>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</si>
  <si>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</si>
  <si>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</si>
  <si>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</si>
  <si>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</si>
  <si>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</si>
  <si>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</si>
  <si>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</si>
  <si>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</si>
  <si>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</si>
  <si>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</si>
  <si>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</si>
  <si>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</si>
  <si>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</si>
  <si>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</si>
  <si>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</si>
  <si>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</si>
  <si>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</si>
  <si>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</si>
  <si>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</si>
  <si>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</si>
  <si>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</si>
  <si>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</si>
  <si>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</si>
  <si>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</si>
  <si>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</si>
  <si>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</si>
  <si>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</si>
  <si>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</si>
  <si>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</si>
  <si>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</si>
  <si>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</si>
  <si>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</si>
  <si>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</si>
  <si>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</si>
  <si>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</si>
  <si>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</si>
  <si>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</si>
  <si>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</si>
  <si>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</si>
  <si>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</si>
  <si>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</si>
  <si>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</si>
  <si>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</si>
  <si>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</si>
  <si>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</si>
  <si>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</si>
  <si>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</si>
  <si>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</si>
  <si>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</si>
  <si>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</si>
  <si>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</si>
  <si>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</si>
  <si>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</si>
  <si>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</si>
  <si>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</si>
  <si>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</si>
  <si>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</si>
  <si>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</si>
  <si>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</si>
  <si>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</si>
  <si>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</si>
  <si>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</si>
  <si>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</si>
  <si>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</si>
  <si>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</si>
  <si>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</si>
  <si>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</si>
  <si>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</si>
  <si>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</si>
  <si>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</si>
  <si>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</si>
  <si>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</si>
  <si>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</si>
  <si>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</si>
  <si>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</si>
  <si>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</si>
  <si>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</si>
  <si>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</si>
  <si>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</si>
  <si>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</si>
  <si>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</si>
  <si>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</si>
  <si>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</si>
  <si>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</si>
  <si>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</si>
  <si>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</si>
  <si>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</si>
  <si>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</si>
  <si>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</si>
  <si>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</si>
  <si>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</si>
  <si>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</si>
  <si>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</si>
  <si>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</si>
  <si>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</si>
  <si>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</si>
  <si>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</si>
  <si>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</si>
  <si>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</si>
  <si>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</si>
  <si>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</si>
  <si>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</si>
  <si>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</si>
  <si>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</si>
  <si>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</si>
  <si>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</si>
  <si>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</si>
  <si>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</si>
  <si>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</si>
  <si>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</si>
  <si>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</si>
  <si>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</si>
  <si>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</si>
  <si>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</si>
  <si>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</si>
  <si>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</si>
  <si>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</si>
  <si>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</si>
  <si>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</si>
  <si>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</si>
  <si>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</si>
  <si>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</si>
  <si>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</si>
  <si>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</si>
  <si>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</si>
  <si>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</si>
  <si>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</si>
  <si>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</si>
  <si>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</si>
  <si>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</si>
  <si>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</si>
  <si>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</si>
  <si>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</si>
  <si>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</si>
  <si>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</si>
  <si>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</si>
  <si>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</si>
  <si>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</si>
  <si>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</si>
  <si>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</si>
  <si>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</si>
  <si>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</si>
  <si>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</si>
  <si>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</si>
  <si>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</si>
  <si>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</si>
  <si>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</si>
  <si>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</si>
  <si>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</si>
  <si>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</si>
  <si>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</si>
  <si>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</si>
  <si>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</si>
  <si>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</si>
  <si>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</si>
  <si>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</si>
  <si>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</si>
  <si>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</si>
  <si>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</si>
  <si>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</si>
  <si>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</si>
  <si>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</si>
  <si>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</si>
  <si>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</si>
  <si>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</si>
  <si>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</si>
  <si>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</si>
  <si>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</si>
  <si>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</si>
  <si>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APORTACION GENERICA</t>
  </si>
  <si>
    <t>APORTACION BIBLIOTECA</t>
  </si>
  <si>
    <t>ESPACIO CULTURA</t>
  </si>
  <si>
    <t>ESPACIO TEA LA LAGUNA</t>
  </si>
  <si>
    <t>DIRECCION ARTISTICA TEA</t>
  </si>
  <si>
    <t>APORTACION PARA PRODUCTOS DE ACTIVIDADES</t>
  </si>
  <si>
    <t>COLECCIÓN FOTOGRAFICA</t>
  </si>
  <si>
    <t>PROYECTOS DE ARTES ESCENICAS EDUCATIVAS</t>
  </si>
  <si>
    <t>OFICINAS DE PATRIMONIO HISTORICO</t>
  </si>
  <si>
    <t>DOTACION DE EQUIPAMIENTO DE COMUNICACIONES</t>
  </si>
  <si>
    <t>9261</t>
  </si>
  <si>
    <t>3272</t>
  </si>
  <si>
    <t>74301</t>
  </si>
  <si>
    <t>44981</t>
  </si>
  <si>
    <t>IDECO</t>
  </si>
  <si>
    <t>DEVOLUCION SUBVENCION AUDIVISUALES</t>
  </si>
  <si>
    <t>CANCELACION DEUDA IDECO</t>
  </si>
  <si>
    <t>AUDIVISUALES</t>
  </si>
  <si>
    <t>CANCELACION CONTRATO AYUNTAMIENTO</t>
  </si>
  <si>
    <t>FIANZA UNELCO</t>
  </si>
  <si>
    <t>FIANZA AGUAS DE VILAFLOR</t>
  </si>
  <si>
    <t>ADQUISICION OBRAS DE ARTE</t>
  </si>
  <si>
    <t>PARTICULAR</t>
  </si>
  <si>
    <t>DEUDA BASURA PRESCRITA AYTO</t>
  </si>
  <si>
    <t>AYUNTAMIENTO SANTA CRUZ</t>
  </si>
  <si>
    <t>FIANZA CAFETERIA</t>
  </si>
  <si>
    <t>CONYCA</t>
  </si>
  <si>
    <t xml:space="preserve">PAGO IMPUESTO </t>
  </si>
  <si>
    <t>MEJORAS INMOVILIZADO</t>
  </si>
  <si>
    <t>CABILDO TENERIFE</t>
  </si>
  <si>
    <t>PEINES</t>
  </si>
  <si>
    <t>ADQUISICION FOTOGRAFIA</t>
  </si>
  <si>
    <t>TRASPASO EJ ANTERIORES</t>
  </si>
  <si>
    <t>Leopoldo Santos Elorrieta</t>
  </si>
  <si>
    <t>Pedro M. Martín Domínguez</t>
  </si>
  <si>
    <t>Jerónimo Cabrera Romero</t>
  </si>
  <si>
    <t>Pendientes de designación desde la Intervención General de la Corporación.</t>
  </si>
  <si>
    <t>Estamos pendientes de la comunicación, por parte de la Secretaría General de la corporación, de la composición del consejo de Administración.</t>
  </si>
  <si>
    <t>TEA Tenerife Espacio de las Artes, Entidad Pública Empresarial Local</t>
  </si>
  <si>
    <t>Excmo. Cabildo Insular de Tenerife</t>
  </si>
  <si>
    <t>P3800001D</t>
  </si>
  <si>
    <t>0231</t>
  </si>
  <si>
    <t>1001</t>
  </si>
  <si>
    <t>0911</t>
  </si>
  <si>
    <t>Otros ingresos de explotación</t>
  </si>
  <si>
    <t>equipamiento de comunicaciones</t>
  </si>
  <si>
    <t>Carmen Luz Baso Lorenzo</t>
  </si>
  <si>
    <t>Liskel Álvarez Domínguez</t>
  </si>
  <si>
    <t>Concepción M. Rivero Rodríguez</t>
  </si>
  <si>
    <t>María José Belda Díaz</t>
  </si>
  <si>
    <t>Ruth Acosta Trujillo</t>
  </si>
  <si>
    <t>Verónica Meseguer del Pino</t>
  </si>
  <si>
    <t>José Carlos Acha Domínguez</t>
  </si>
  <si>
    <t>Domingo J. Hernández Hernández</t>
  </si>
  <si>
    <t>Vacante</t>
  </si>
  <si>
    <t>Recargos Impuesto Sociedades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</si>
</sst>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  <numFmt numFmtId="166" formatCode="_(* #,##0.00_);_(* \(#,##0.00\);_(* &quot;-&quot;??_);_(@_)"/>
  </numFmts>
  <fonts count="140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etica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etic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/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1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77" fillId="2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77" fillId="27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7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7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7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78" fillId="34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79" fillId="35" borderId="1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60" fillId="36" borderId="2" applyNumberFormat="0" applyAlignment="0" applyProtection="0"/>
    <xf numFmtId="0" fontId="80" fillId="37" borderId="3" applyNumberFormat="0" applyAlignment="0" applyProtection="0"/>
    <xf numFmtId="0" fontId="61" fillId="38" borderId="4" applyNumberFormat="0" applyAlignment="0" applyProtection="0"/>
    <xf numFmtId="0" fontId="61" fillId="38" borderId="4" applyNumberFormat="0" applyAlignment="0" applyProtection="0"/>
    <xf numFmtId="0" fontId="8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7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77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77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77" fillId="4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77" fillId="46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77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83" fillId="49" borderId="1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0" fontId="64" fillId="13" borderId="2" applyNumberFormat="0" applyAlignment="0" applyProtection="0"/>
    <xf numFmtId="44" fontId="1" fillId="0" borderId="0" applyFont="0" applyFill="0" applyBorder="0" applyAlignment="0" applyProtection="0"/>
    <xf numFmtId="0" fontId="22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7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7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9" fillId="0" borderId="0">
      <alignment/>
      <protection/>
    </xf>
    <xf numFmtId="0" fontId="22" fillId="0" borderId="0">
      <alignment/>
      <protection/>
    </xf>
    <xf numFmtId="0" fontId="7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6" fillId="0" borderId="0">
      <alignment/>
      <protection/>
    </xf>
    <xf numFmtId="0" fontId="2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0" fontId="22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35" borderId="9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68" fillId="36" borderId="10" applyNumberFormat="0" applyAlignment="0" applyProtection="0"/>
    <xf numFmtId="0" fontId="9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96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8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</cellStyleXfs>
  <cellXfs count="1555">
    <xf numFmtId="0" fontId="0" fillId="0" borderId="0" xfId="0" applyAlignment="1">
      <alignment/>
    </xf>
    <xf numFmtId="0" fontId="98" fillId="55" borderId="0" xfId="0" applyFont="1" applyFill="1" applyBorder="1" applyAlignment="1">
      <alignment/>
    </xf>
    <xf numFmtId="0" fontId="99" fillId="55" borderId="0" xfId="0" applyFont="1" applyFill="1" applyAlignment="1">
      <alignment/>
    </xf>
    <xf numFmtId="0" fontId="99" fillId="55" borderId="0" xfId="0" applyFont="1" applyFill="1" applyBorder="1" applyAlignment="1">
      <alignment/>
    </xf>
    <xf numFmtId="0" fontId="99" fillId="0" borderId="0" xfId="0" applyFont="1" applyAlignment="1">
      <alignment/>
    </xf>
    <xf numFmtId="0" fontId="99" fillId="55" borderId="19" xfId="0" applyFont="1" applyFill="1" applyBorder="1" applyAlignment="1">
      <alignment/>
    </xf>
    <xf numFmtId="0" fontId="99" fillId="55" borderId="20" xfId="0" applyFont="1" applyFill="1" applyBorder="1" applyAlignment="1">
      <alignment/>
    </xf>
    <xf numFmtId="0" fontId="99" fillId="55" borderId="21" xfId="0" applyFont="1" applyFill="1" applyBorder="1" applyAlignment="1">
      <alignment/>
    </xf>
    <xf numFmtId="0" fontId="99" fillId="55" borderId="22" xfId="0" applyFont="1" applyFill="1" applyBorder="1" applyAlignment="1">
      <alignment/>
    </xf>
    <xf numFmtId="0" fontId="99" fillId="55" borderId="23" xfId="0" applyFont="1" applyFill="1" applyBorder="1" applyAlignment="1">
      <alignment/>
    </xf>
    <xf numFmtId="0" fontId="99" fillId="55" borderId="0" xfId="0" applyFont="1" applyFill="1" applyBorder="1" applyAlignment="1">
      <alignment horizontal="center"/>
    </xf>
    <xf numFmtId="0" fontId="100" fillId="56" borderId="0" xfId="0" applyFont="1" applyFill="1" applyBorder="1" applyAlignment="1">
      <alignment vertical="center"/>
    </xf>
    <xf numFmtId="0" fontId="98" fillId="55" borderId="0" xfId="0" applyFont="1" applyFill="1" applyAlignment="1">
      <alignment/>
    </xf>
    <xf numFmtId="0" fontId="98" fillId="55" borderId="24" xfId="0" applyFont="1" applyFill="1" applyBorder="1" applyAlignment="1">
      <alignment/>
    </xf>
    <xf numFmtId="0" fontId="99" fillId="55" borderId="0" xfId="0" applyFont="1" applyFill="1" applyBorder="1" applyAlignment="1">
      <alignment/>
    </xf>
    <xf numFmtId="0" fontId="99" fillId="55" borderId="0" xfId="0" applyFont="1" applyFill="1" applyAlignment="1">
      <alignment vertical="center"/>
    </xf>
    <xf numFmtId="0" fontId="101" fillId="55" borderId="0" xfId="0" applyFont="1" applyFill="1" applyBorder="1" applyAlignment="1">
      <alignment horizontal="center" vertical="center"/>
    </xf>
    <xf numFmtId="0" fontId="99" fillId="55" borderId="0" xfId="0" applyFont="1" applyFill="1" applyAlignment="1">
      <alignment horizontal="left"/>
    </xf>
    <xf numFmtId="0" fontId="99" fillId="55" borderId="25" xfId="0" applyFont="1" applyFill="1" applyBorder="1" applyAlignment="1">
      <alignment/>
    </xf>
    <xf numFmtId="0" fontId="99" fillId="55" borderId="26" xfId="0" applyFont="1" applyFill="1" applyBorder="1" applyAlignment="1">
      <alignment/>
    </xf>
    <xf numFmtId="0" fontId="99" fillId="55" borderId="27" xfId="0" applyFont="1" applyFill="1" applyBorder="1" applyAlignment="1">
      <alignment/>
    </xf>
    <xf numFmtId="0" fontId="98" fillId="55" borderId="0" xfId="0" applyFont="1" applyFill="1" applyBorder="1" applyAlignment="1">
      <alignment vertical="center"/>
    </xf>
    <xf numFmtId="0" fontId="102" fillId="55" borderId="0" xfId="0" applyFont="1" applyFill="1" applyBorder="1" applyAlignment="1">
      <alignment/>
    </xf>
    <xf numFmtId="0" fontId="103" fillId="55" borderId="22" xfId="0" applyFont="1" applyFill="1" applyBorder="1" applyAlignment="1">
      <alignment/>
    </xf>
    <xf numFmtId="0" fontId="98" fillId="55" borderId="23" xfId="0" applyFont="1" applyFill="1" applyBorder="1" applyAlignment="1">
      <alignment/>
    </xf>
    <xf numFmtId="0" fontId="99" fillId="55" borderId="28" xfId="0" applyFont="1" applyFill="1" applyBorder="1" applyAlignment="1">
      <alignment/>
    </xf>
    <xf numFmtId="0" fontId="104" fillId="55" borderId="24" xfId="0" applyFont="1" applyFill="1" applyBorder="1" applyAlignment="1">
      <alignment/>
    </xf>
    <xf numFmtId="0" fontId="104" fillId="55" borderId="24" xfId="0" applyFont="1" applyFill="1" applyBorder="1" applyAlignment="1">
      <alignment horizontal="center" wrapText="1"/>
    </xf>
    <xf numFmtId="0" fontId="105" fillId="55" borderId="29" xfId="0" applyFont="1" applyFill="1" applyBorder="1" applyAlignment="1">
      <alignment/>
    </xf>
    <xf numFmtId="0" fontId="105" fillId="55" borderId="30" xfId="0" applyFont="1" applyFill="1" applyBorder="1" applyAlignment="1">
      <alignment/>
    </xf>
    <xf numFmtId="0" fontId="105" fillId="55" borderId="0" xfId="0" applyFont="1" applyFill="1" applyBorder="1" applyAlignment="1">
      <alignment/>
    </xf>
    <xf numFmtId="0" fontId="105" fillId="55" borderId="0" xfId="0" applyFont="1" applyFill="1" applyBorder="1" applyAlignment="1">
      <alignment horizontal="left"/>
    </xf>
    <xf numFmtId="164" fontId="105" fillId="55" borderId="0" xfId="0" applyNumberFormat="1" applyFont="1" applyFill="1" applyBorder="1" applyAlignment="1">
      <alignment horizontal="center"/>
    </xf>
    <xf numFmtId="0" fontId="105" fillId="55" borderId="28" xfId="0" applyFont="1" applyFill="1" applyBorder="1" applyAlignment="1">
      <alignment/>
    </xf>
    <xf numFmtId="164" fontId="99" fillId="55" borderId="26" xfId="0" applyNumberFormat="1" applyFont="1" applyFill="1" applyBorder="1" applyAlignment="1">
      <alignment horizontal="center"/>
    </xf>
    <xf numFmtId="164" fontId="99" fillId="55" borderId="0" xfId="0" applyNumberFormat="1" applyFont="1" applyFill="1" applyAlignment="1">
      <alignment horizontal="center"/>
    </xf>
    <xf numFmtId="0" fontId="106" fillId="55" borderId="0" xfId="0" applyFont="1" applyFill="1" applyBorder="1" applyAlignment="1">
      <alignment/>
    </xf>
    <xf numFmtId="0" fontId="106" fillId="55" borderId="0" xfId="0" applyFont="1" applyFill="1" applyAlignment="1">
      <alignment/>
    </xf>
    <xf numFmtId="0" fontId="98" fillId="57" borderId="0" xfId="0" applyFont="1" applyFill="1" applyBorder="1" applyAlignment="1">
      <alignment vertical="center"/>
    </xf>
    <xf numFmtId="0" fontId="98" fillId="57" borderId="0" xfId="0" applyFont="1" applyFill="1" applyBorder="1" applyAlignment="1">
      <alignment horizontal="left" vertical="center"/>
    </xf>
    <xf numFmtId="0" fontId="107" fillId="55" borderId="0" xfId="0" applyFont="1" applyFill="1" applyAlignment="1">
      <alignment horizontal="right"/>
    </xf>
    <xf numFmtId="0" fontId="90" fillId="55" borderId="0" xfId="0" applyFont="1" applyFill="1" applyAlignment="1">
      <alignment/>
    </xf>
    <xf numFmtId="164" fontId="90" fillId="55" borderId="0" xfId="0" applyNumberFormat="1" applyFont="1" applyFill="1" applyAlignment="1">
      <alignment horizontal="center"/>
    </xf>
    <xf numFmtId="0" fontId="90" fillId="55" borderId="0" xfId="0" applyFont="1" applyFill="1" applyBorder="1" applyAlignment="1">
      <alignment/>
    </xf>
    <xf numFmtId="0" fontId="90" fillId="55" borderId="19" xfId="0" applyFont="1" applyFill="1" applyBorder="1" applyAlignment="1">
      <alignment/>
    </xf>
    <xf numFmtId="0" fontId="90" fillId="55" borderId="20" xfId="0" applyFont="1" applyFill="1" applyBorder="1" applyAlignment="1">
      <alignment/>
    </xf>
    <xf numFmtId="0" fontId="90" fillId="55" borderId="21" xfId="0" applyFont="1" applyFill="1" applyBorder="1" applyAlignment="1">
      <alignment/>
    </xf>
    <xf numFmtId="0" fontId="90" fillId="55" borderId="22" xfId="0" applyFont="1" applyFill="1" applyBorder="1" applyAlignment="1">
      <alignment/>
    </xf>
    <xf numFmtId="0" fontId="108" fillId="55" borderId="0" xfId="0" applyFont="1" applyFill="1" applyBorder="1" applyAlignment="1">
      <alignment/>
    </xf>
    <xf numFmtId="0" fontId="90" fillId="55" borderId="23" xfId="0" applyFont="1" applyFill="1" applyBorder="1" applyAlignment="1">
      <alignment/>
    </xf>
    <xf numFmtId="0" fontId="108" fillId="55" borderId="0" xfId="0" applyFont="1" applyFill="1" applyBorder="1" applyAlignment="1">
      <alignment horizontal="center" vertical="center"/>
    </xf>
    <xf numFmtId="0" fontId="90" fillId="55" borderId="25" xfId="0" applyFont="1" applyFill="1" applyBorder="1" applyAlignment="1">
      <alignment/>
    </xf>
    <xf numFmtId="0" fontId="90" fillId="55" borderId="26" xfId="0" applyFont="1" applyFill="1" applyBorder="1" applyAlignment="1">
      <alignment horizontal="left"/>
    </xf>
    <xf numFmtId="0" fontId="90" fillId="55" borderId="26" xfId="0" applyFont="1" applyFill="1" applyBorder="1" applyAlignment="1">
      <alignment/>
    </xf>
    <xf numFmtId="0" fontId="90" fillId="55" borderId="27" xfId="0" applyFont="1" applyFill="1" applyBorder="1" applyAlignment="1">
      <alignment/>
    </xf>
    <xf numFmtId="0" fontId="98" fillId="57" borderId="0" xfId="0" applyFont="1" applyFill="1" applyBorder="1" applyAlignment="1">
      <alignment horizontal="left" vertical="center"/>
    </xf>
    <xf numFmtId="0" fontId="90" fillId="55" borderId="26" xfId="0" applyFont="1" applyFill="1" applyBorder="1" applyAlignment="1">
      <alignment horizontal="left"/>
    </xf>
    <xf numFmtId="0" fontId="99" fillId="55" borderId="22" xfId="0" applyFont="1" applyFill="1" applyBorder="1" applyAlignment="1">
      <alignment/>
    </xf>
    <xf numFmtId="0" fontId="99" fillId="55" borderId="23" xfId="0" applyFont="1" applyFill="1" applyBorder="1" applyAlignment="1">
      <alignment/>
    </xf>
    <xf numFmtId="0" fontId="99" fillId="55" borderId="0" xfId="0" applyFont="1" applyFill="1" applyAlignment="1">
      <alignment/>
    </xf>
    <xf numFmtId="0" fontId="103" fillId="55" borderId="23" xfId="0" applyFont="1" applyFill="1" applyBorder="1" applyAlignment="1">
      <alignment/>
    </xf>
    <xf numFmtId="0" fontId="100" fillId="55" borderId="0" xfId="0" applyFont="1" applyFill="1" applyAlignment="1">
      <alignment vertical="center"/>
    </xf>
    <xf numFmtId="0" fontId="99" fillId="55" borderId="0" xfId="0" applyFont="1" applyFill="1" applyBorder="1" applyAlignment="1">
      <alignment vertical="center"/>
    </xf>
    <xf numFmtId="0" fontId="99" fillId="55" borderId="0" xfId="0" applyFont="1" applyFill="1" applyBorder="1" applyAlignment="1">
      <alignment/>
    </xf>
    <xf numFmtId="0" fontId="99" fillId="55" borderId="0" xfId="0" applyFont="1" applyFill="1" applyAlignment="1">
      <alignment horizontal="left"/>
    </xf>
    <xf numFmtId="0" fontId="100" fillId="55" borderId="0" xfId="0" applyFont="1" applyFill="1" applyBorder="1" applyAlignment="1">
      <alignment vertical="center"/>
    </xf>
    <xf numFmtId="0" fontId="98" fillId="55" borderId="0" xfId="0" applyFont="1" applyFill="1" applyBorder="1" applyAlignment="1">
      <alignment horizontal="left"/>
    </xf>
    <xf numFmtId="0" fontId="90" fillId="58" borderId="0" xfId="0" applyFont="1" applyFill="1" applyBorder="1" applyAlignment="1">
      <alignment/>
    </xf>
    <xf numFmtId="0" fontId="98" fillId="55" borderId="31" xfId="0" applyFont="1" applyFill="1" applyBorder="1" applyAlignment="1">
      <alignment horizontal="center"/>
    </xf>
    <xf numFmtId="0" fontId="98" fillId="55" borderId="31" xfId="0" applyFont="1" applyFill="1" applyBorder="1" applyAlignment="1">
      <alignment/>
    </xf>
    <xf numFmtId="0" fontId="99" fillId="55" borderId="32" xfId="0" applyFont="1" applyFill="1" applyBorder="1" applyAlignment="1">
      <alignment/>
    </xf>
    <xf numFmtId="0" fontId="99" fillId="55" borderId="33" xfId="0" applyFont="1" applyFill="1" applyBorder="1" applyAlignment="1">
      <alignment/>
    </xf>
    <xf numFmtId="0" fontId="99" fillId="55" borderId="34" xfId="0" applyFont="1" applyFill="1" applyBorder="1" applyAlignment="1">
      <alignment/>
    </xf>
    <xf numFmtId="0" fontId="100" fillId="55" borderId="35" xfId="0" applyFont="1" applyFill="1" applyBorder="1" applyAlignment="1">
      <alignment/>
    </xf>
    <xf numFmtId="0" fontId="103" fillId="55" borderId="0" xfId="0" applyFont="1" applyFill="1" applyAlignment="1">
      <alignment/>
    </xf>
    <xf numFmtId="0" fontId="100" fillId="55" borderId="36" xfId="0" applyFont="1" applyFill="1" applyBorder="1" applyAlignment="1">
      <alignment/>
    </xf>
    <xf numFmtId="2" fontId="99" fillId="55" borderId="37" xfId="0" applyNumberFormat="1" applyFont="1" applyFill="1" applyBorder="1" applyAlignment="1">
      <alignment/>
    </xf>
    <xf numFmtId="0" fontId="109" fillId="55" borderId="0" xfId="0" applyFont="1" applyFill="1" applyBorder="1" applyAlignment="1">
      <alignment/>
    </xf>
    <xf numFmtId="0" fontId="110" fillId="55" borderId="36" xfId="0" applyFont="1" applyFill="1" applyBorder="1" applyAlignment="1">
      <alignment/>
    </xf>
    <xf numFmtId="0" fontId="111" fillId="55" borderId="22" xfId="0" applyFont="1" applyFill="1" applyBorder="1" applyAlignment="1">
      <alignment/>
    </xf>
    <xf numFmtId="0" fontId="111" fillId="55" borderId="23" xfId="0" applyFont="1" applyFill="1" applyBorder="1" applyAlignment="1">
      <alignment/>
    </xf>
    <xf numFmtId="0" fontId="111" fillId="55" borderId="0" xfId="0" applyFont="1" applyFill="1" applyAlignment="1">
      <alignment/>
    </xf>
    <xf numFmtId="0" fontId="110" fillId="55" borderId="36" xfId="0" applyFont="1" applyFill="1" applyBorder="1" applyAlignment="1">
      <alignment horizontal="left"/>
    </xf>
    <xf numFmtId="0" fontId="100" fillId="55" borderId="31" xfId="0" applyFont="1" applyFill="1" applyBorder="1" applyAlignment="1">
      <alignment/>
    </xf>
    <xf numFmtId="0" fontId="100" fillId="55" borderId="0" xfId="0" applyFont="1" applyFill="1" applyBorder="1" applyAlignment="1">
      <alignment horizontal="center"/>
    </xf>
    <xf numFmtId="0" fontId="100" fillId="55" borderId="0" xfId="0" applyFont="1" applyFill="1" applyBorder="1" applyAlignment="1">
      <alignment/>
    </xf>
    <xf numFmtId="0" fontId="112" fillId="55" borderId="0" xfId="0" applyFont="1" applyFill="1" applyBorder="1" applyAlignment="1">
      <alignment/>
    </xf>
    <xf numFmtId="4" fontId="90" fillId="55" borderId="0" xfId="0" applyNumberFormat="1" applyFont="1" applyFill="1" applyAlignment="1">
      <alignment/>
    </xf>
    <xf numFmtId="4" fontId="90" fillId="55" borderId="20" xfId="0" applyNumberFormat="1" applyFont="1" applyFill="1" applyBorder="1" applyAlignment="1">
      <alignment/>
    </xf>
    <xf numFmtId="4" fontId="90" fillId="55" borderId="0" xfId="0" applyNumberFormat="1" applyFont="1" applyFill="1" applyBorder="1" applyAlignment="1">
      <alignment/>
    </xf>
    <xf numFmtId="4" fontId="108" fillId="55" borderId="0" xfId="0" applyNumberFormat="1" applyFont="1" applyFill="1" applyBorder="1" applyAlignment="1">
      <alignment horizontal="center" vertical="center"/>
    </xf>
    <xf numFmtId="4" fontId="100" fillId="56" borderId="0" xfId="0" applyNumberFormat="1" applyFont="1" applyFill="1" applyBorder="1" applyAlignment="1">
      <alignment vertical="center"/>
    </xf>
    <xf numFmtId="4" fontId="100" fillId="55" borderId="0" xfId="0" applyNumberFormat="1" applyFont="1" applyFill="1" applyBorder="1" applyAlignment="1">
      <alignment vertical="center"/>
    </xf>
    <xf numFmtId="4" fontId="90" fillId="55" borderId="26" xfId="0" applyNumberFormat="1" applyFont="1" applyFill="1" applyBorder="1" applyAlignment="1">
      <alignment/>
    </xf>
    <xf numFmtId="4" fontId="107" fillId="55" borderId="0" xfId="0" applyNumberFormat="1" applyFont="1" applyFill="1" applyAlignment="1">
      <alignment horizontal="right"/>
    </xf>
    <xf numFmtId="4" fontId="100" fillId="55" borderId="0" xfId="0" applyNumberFormat="1" applyFont="1" applyFill="1" applyBorder="1" applyAlignment="1">
      <alignment horizontal="left" vertical="center"/>
    </xf>
    <xf numFmtId="0" fontId="90" fillId="55" borderId="0" xfId="0" applyFont="1" applyFill="1" applyAlignment="1">
      <alignment horizontal="left"/>
    </xf>
    <xf numFmtId="4" fontId="90" fillId="55" borderId="0" xfId="0" applyNumberFormat="1" applyFont="1" applyFill="1" applyAlignment="1">
      <alignment horizontal="left"/>
    </xf>
    <xf numFmtId="0" fontId="90" fillId="55" borderId="19" xfId="0" applyFont="1" applyFill="1" applyBorder="1" applyAlignment="1">
      <alignment horizontal="left"/>
    </xf>
    <xf numFmtId="0" fontId="90" fillId="55" borderId="20" xfId="0" applyFont="1" applyFill="1" applyBorder="1" applyAlignment="1">
      <alignment horizontal="left"/>
    </xf>
    <xf numFmtId="4" fontId="90" fillId="55" borderId="20" xfId="0" applyNumberFormat="1" applyFont="1" applyFill="1" applyBorder="1" applyAlignment="1">
      <alignment horizontal="left"/>
    </xf>
    <xf numFmtId="0" fontId="90" fillId="55" borderId="21" xfId="0" applyFont="1" applyFill="1" applyBorder="1" applyAlignment="1">
      <alignment horizontal="left"/>
    </xf>
    <xf numFmtId="0" fontId="90" fillId="55" borderId="22" xfId="0" applyFont="1" applyFill="1" applyBorder="1" applyAlignment="1">
      <alignment horizontal="left"/>
    </xf>
    <xf numFmtId="0" fontId="90" fillId="55" borderId="0" xfId="0" applyFont="1" applyFill="1" applyBorder="1" applyAlignment="1">
      <alignment horizontal="left"/>
    </xf>
    <xf numFmtId="4" fontId="90" fillId="55" borderId="0" xfId="0" applyNumberFormat="1" applyFont="1" applyFill="1" applyBorder="1" applyAlignment="1">
      <alignment horizontal="left"/>
    </xf>
    <xf numFmtId="0" fontId="90" fillId="55" borderId="23" xfId="0" applyFont="1" applyFill="1" applyBorder="1" applyAlignment="1">
      <alignment horizontal="left"/>
    </xf>
    <xf numFmtId="0" fontId="108" fillId="55" borderId="0" xfId="0" applyFont="1" applyFill="1" applyBorder="1" applyAlignment="1">
      <alignment horizontal="left"/>
    </xf>
    <xf numFmtId="4" fontId="108" fillId="55" borderId="0" xfId="0" applyNumberFormat="1" applyFont="1" applyFill="1" applyBorder="1" applyAlignment="1">
      <alignment horizontal="left" vertical="center"/>
    </xf>
    <xf numFmtId="0" fontId="99" fillId="55" borderId="22" xfId="0" applyFont="1" applyFill="1" applyBorder="1" applyAlignment="1">
      <alignment horizontal="left"/>
    </xf>
    <xf numFmtId="0" fontId="99" fillId="55" borderId="23" xfId="0" applyFont="1" applyFill="1" applyBorder="1" applyAlignment="1">
      <alignment horizontal="left"/>
    </xf>
    <xf numFmtId="0" fontId="103" fillId="55" borderId="22" xfId="0" applyFont="1" applyFill="1" applyBorder="1" applyAlignment="1">
      <alignment horizontal="left"/>
    </xf>
    <xf numFmtId="0" fontId="100" fillId="56" borderId="0" xfId="0" applyFont="1" applyFill="1" applyBorder="1" applyAlignment="1">
      <alignment horizontal="left" vertical="center"/>
    </xf>
    <xf numFmtId="4" fontId="100" fillId="56" borderId="0" xfId="0" applyNumberFormat="1" applyFont="1" applyFill="1" applyBorder="1" applyAlignment="1">
      <alignment horizontal="left" vertical="center"/>
    </xf>
    <xf numFmtId="0" fontId="103" fillId="55" borderId="23" xfId="0" applyFont="1" applyFill="1" applyBorder="1" applyAlignment="1">
      <alignment horizontal="left"/>
    </xf>
    <xf numFmtId="0" fontId="100" fillId="55" borderId="0" xfId="0" applyFont="1" applyFill="1" applyAlignment="1">
      <alignment horizontal="left" vertical="center"/>
    </xf>
    <xf numFmtId="0" fontId="100" fillId="55" borderId="0" xfId="0" applyFont="1" applyFill="1" applyBorder="1" applyAlignment="1">
      <alignment horizontal="left" vertical="center"/>
    </xf>
    <xf numFmtId="0" fontId="105" fillId="55" borderId="22" xfId="0" applyFont="1" applyFill="1" applyBorder="1" applyAlignment="1">
      <alignment horizontal="left"/>
    </xf>
    <xf numFmtId="0" fontId="105" fillId="55" borderId="23" xfId="0" applyFont="1" applyFill="1" applyBorder="1" applyAlignment="1">
      <alignment horizontal="left"/>
    </xf>
    <xf numFmtId="0" fontId="104" fillId="55" borderId="0" xfId="0" applyFont="1" applyFill="1" applyAlignment="1">
      <alignment horizontal="left" vertical="center"/>
    </xf>
    <xf numFmtId="0" fontId="105" fillId="55" borderId="0" xfId="0" applyFont="1" applyFill="1" applyAlignment="1">
      <alignment horizontal="left"/>
    </xf>
    <xf numFmtId="0" fontId="90" fillId="55" borderId="25" xfId="0" applyFont="1" applyFill="1" applyBorder="1" applyAlignment="1">
      <alignment horizontal="left"/>
    </xf>
    <xf numFmtId="4" fontId="90" fillId="55" borderId="26" xfId="0" applyNumberFormat="1" applyFont="1" applyFill="1" applyBorder="1" applyAlignment="1">
      <alignment horizontal="left"/>
    </xf>
    <xf numFmtId="0" fontId="90" fillId="55" borderId="27" xfId="0" applyFont="1" applyFill="1" applyBorder="1" applyAlignment="1">
      <alignment horizontal="left"/>
    </xf>
    <xf numFmtId="0" fontId="106" fillId="55" borderId="0" xfId="0" applyFont="1" applyFill="1" applyBorder="1" applyAlignment="1">
      <alignment horizontal="left"/>
    </xf>
    <xf numFmtId="0" fontId="106" fillId="55" borderId="0" xfId="0" applyFont="1" applyFill="1" applyAlignment="1">
      <alignment horizontal="left"/>
    </xf>
    <xf numFmtId="3" fontId="98" fillId="55" borderId="38" xfId="0" applyNumberFormat="1" applyFont="1" applyFill="1" applyBorder="1" applyAlignment="1">
      <alignment horizontal="center" vertical="center"/>
    </xf>
    <xf numFmtId="4" fontId="98" fillId="55" borderId="38" xfId="0" applyNumberFormat="1" applyFont="1" applyFill="1" applyBorder="1" applyAlignment="1">
      <alignment vertical="center"/>
    </xf>
    <xf numFmtId="0" fontId="108" fillId="55" borderId="23" xfId="0" applyFont="1" applyFill="1" applyBorder="1" applyAlignment="1">
      <alignment horizontal="left"/>
    </xf>
    <xf numFmtId="0" fontId="108" fillId="55" borderId="0" xfId="0" applyFont="1" applyFill="1" applyAlignment="1">
      <alignment horizontal="left"/>
    </xf>
    <xf numFmtId="0" fontId="90" fillId="55" borderId="39" xfId="0" applyFont="1" applyFill="1" applyBorder="1" applyAlignment="1">
      <alignment/>
    </xf>
    <xf numFmtId="4" fontId="100" fillId="55" borderId="40" xfId="0" applyNumberFormat="1" applyFont="1" applyFill="1" applyBorder="1" applyAlignment="1">
      <alignment/>
    </xf>
    <xf numFmtId="4" fontId="98" fillId="55" borderId="40" xfId="0" applyNumberFormat="1" applyFont="1" applyFill="1" applyBorder="1" applyAlignment="1">
      <alignment/>
    </xf>
    <xf numFmtId="4" fontId="99" fillId="55" borderId="41" xfId="0" applyNumberFormat="1" applyFont="1" applyFill="1" applyBorder="1" applyAlignment="1">
      <alignment/>
    </xf>
    <xf numFmtId="4" fontId="99" fillId="55" borderId="42" xfId="0" applyNumberFormat="1" applyFont="1" applyFill="1" applyBorder="1" applyAlignment="1">
      <alignment/>
    </xf>
    <xf numFmtId="4" fontId="90" fillId="55" borderId="39" xfId="0" applyNumberFormat="1" applyFont="1" applyFill="1" applyBorder="1" applyAlignment="1">
      <alignment/>
    </xf>
    <xf numFmtId="4" fontId="110" fillId="55" borderId="43" xfId="0" applyNumberFormat="1" applyFont="1" applyFill="1" applyBorder="1" applyAlignment="1">
      <alignment/>
    </xf>
    <xf numFmtId="0" fontId="100" fillId="55" borderId="44" xfId="0" applyFont="1" applyFill="1" applyBorder="1" applyAlignment="1">
      <alignment horizontal="center"/>
    </xf>
    <xf numFmtId="0" fontId="90" fillId="55" borderId="45" xfId="0" applyFont="1" applyFill="1" applyBorder="1" applyAlignment="1">
      <alignment/>
    </xf>
    <xf numFmtId="0" fontId="100" fillId="55" borderId="46" xfId="0" applyFont="1" applyFill="1" applyBorder="1" applyAlignment="1">
      <alignment horizontal="center"/>
    </xf>
    <xf numFmtId="4" fontId="100" fillId="55" borderId="47" xfId="0" applyNumberFormat="1" applyFont="1" applyFill="1" applyBorder="1" applyAlignment="1">
      <alignment/>
    </xf>
    <xf numFmtId="0" fontId="98" fillId="55" borderId="46" xfId="0" applyFont="1" applyFill="1" applyBorder="1" applyAlignment="1">
      <alignment horizontal="center"/>
    </xf>
    <xf numFmtId="4" fontId="98" fillId="55" borderId="47" xfId="0" applyNumberFormat="1" applyFont="1" applyFill="1" applyBorder="1" applyAlignment="1">
      <alignment/>
    </xf>
    <xf numFmtId="0" fontId="99" fillId="55" borderId="48" xfId="0" applyFont="1" applyFill="1" applyBorder="1" applyAlignment="1">
      <alignment horizontal="center"/>
    </xf>
    <xf numFmtId="0" fontId="99" fillId="55" borderId="49" xfId="0" applyFont="1" applyFill="1" applyBorder="1" applyAlignment="1">
      <alignment horizontal="center"/>
    </xf>
    <xf numFmtId="4" fontId="99" fillId="55" borderId="50" xfId="0" applyNumberFormat="1" applyFont="1" applyFill="1" applyBorder="1" applyAlignment="1">
      <alignment/>
    </xf>
    <xf numFmtId="0" fontId="99" fillId="55" borderId="44" xfId="0" applyFont="1" applyFill="1" applyBorder="1" applyAlignment="1">
      <alignment horizontal="center"/>
    </xf>
    <xf numFmtId="4" fontId="90" fillId="55" borderId="45" xfId="0" applyNumberFormat="1" applyFont="1" applyFill="1" applyBorder="1" applyAlignment="1">
      <alignment/>
    </xf>
    <xf numFmtId="0" fontId="98" fillId="55" borderId="44" xfId="0" applyFont="1" applyFill="1" applyBorder="1" applyAlignment="1">
      <alignment horizontal="center"/>
    </xf>
    <xf numFmtId="0" fontId="112" fillId="55" borderId="44" xfId="0" applyFont="1" applyFill="1" applyBorder="1" applyAlignment="1">
      <alignment horizontal="center"/>
    </xf>
    <xf numFmtId="0" fontId="110" fillId="55" borderId="51" xfId="0" applyFont="1" applyFill="1" applyBorder="1" applyAlignment="1">
      <alignment horizontal="left"/>
    </xf>
    <xf numFmtId="4" fontId="110" fillId="55" borderId="52" xfId="0" applyNumberFormat="1" applyFont="1" applyFill="1" applyBorder="1" applyAlignment="1">
      <alignment/>
    </xf>
    <xf numFmtId="4" fontId="98" fillId="55" borderId="0" xfId="0" applyNumberFormat="1" applyFont="1" applyFill="1" applyBorder="1" applyAlignment="1">
      <alignment horizontal="left" vertical="center"/>
    </xf>
    <xf numFmtId="0" fontId="103" fillId="55" borderId="0" xfId="0" applyFont="1" applyFill="1" applyBorder="1" applyAlignment="1">
      <alignment horizontal="left" vertical="center"/>
    </xf>
    <xf numFmtId="4" fontId="103" fillId="55" borderId="0" xfId="0" applyNumberFormat="1" applyFont="1" applyFill="1" applyBorder="1" applyAlignment="1">
      <alignment horizontal="left" vertical="center"/>
    </xf>
    <xf numFmtId="0" fontId="105" fillId="55" borderId="0" xfId="0" applyFont="1" applyFill="1" applyBorder="1" applyAlignment="1">
      <alignment horizontal="center" vertical="center"/>
    </xf>
    <xf numFmtId="0" fontId="99" fillId="55" borderId="0" xfId="0" applyFont="1" applyFill="1" applyBorder="1" applyAlignment="1">
      <alignment horizontal="center" vertical="center"/>
    </xf>
    <xf numFmtId="0" fontId="99" fillId="55" borderId="53" xfId="0" applyFont="1" applyFill="1" applyBorder="1" applyAlignment="1">
      <alignment horizontal="left" vertical="center"/>
    </xf>
    <xf numFmtId="0" fontId="99" fillId="55" borderId="54" xfId="0" applyFont="1" applyFill="1" applyBorder="1" applyAlignment="1">
      <alignment horizontal="left" vertical="center"/>
    </xf>
    <xf numFmtId="0" fontId="99" fillId="55" borderId="55" xfId="0" applyFont="1" applyFill="1" applyBorder="1" applyAlignment="1">
      <alignment horizontal="left" vertical="center"/>
    </xf>
    <xf numFmtId="0" fontId="99" fillId="55" borderId="56" xfId="0" applyFont="1" applyFill="1" applyBorder="1" applyAlignment="1">
      <alignment horizontal="left" vertical="center"/>
    </xf>
    <xf numFmtId="0" fontId="99" fillId="55" borderId="57" xfId="0" applyFont="1" applyFill="1" applyBorder="1" applyAlignment="1">
      <alignment horizontal="left" vertical="center"/>
    </xf>
    <xf numFmtId="0" fontId="99" fillId="55" borderId="58" xfId="0" applyFont="1" applyFill="1" applyBorder="1" applyAlignment="1">
      <alignment horizontal="left" vertical="center"/>
    </xf>
    <xf numFmtId="0" fontId="98" fillId="55" borderId="59" xfId="0" applyFont="1" applyFill="1" applyBorder="1" applyAlignment="1">
      <alignment horizontal="left" vertical="center"/>
    </xf>
    <xf numFmtId="0" fontId="98" fillId="55" borderId="60" xfId="0" applyFont="1" applyFill="1" applyBorder="1" applyAlignment="1">
      <alignment horizontal="left" vertical="center"/>
    </xf>
    <xf numFmtId="4" fontId="98" fillId="55" borderId="61" xfId="0" applyNumberFormat="1" applyFont="1" applyFill="1" applyBorder="1" applyAlignment="1">
      <alignment horizontal="left" vertical="center"/>
    </xf>
    <xf numFmtId="0" fontId="104" fillId="55" borderId="22" xfId="0" applyFont="1" applyFill="1" applyBorder="1" applyAlignment="1">
      <alignment horizontal="left"/>
    </xf>
    <xf numFmtId="0" fontId="99" fillId="55" borderId="59" xfId="0" applyFont="1" applyFill="1" applyBorder="1" applyAlignment="1">
      <alignment horizontal="left" vertical="center"/>
    </xf>
    <xf numFmtId="0" fontId="99" fillId="55" borderId="60" xfId="0" applyFont="1" applyFill="1" applyBorder="1" applyAlignment="1">
      <alignment horizontal="left" vertical="center"/>
    </xf>
    <xf numFmtId="0" fontId="113" fillId="55" borderId="0" xfId="0" applyFont="1" applyFill="1" applyBorder="1" applyAlignment="1">
      <alignment horizontal="left" vertical="center"/>
    </xf>
    <xf numFmtId="0" fontId="114" fillId="55" borderId="0" xfId="0" applyFont="1" applyFill="1" applyBorder="1" applyAlignment="1">
      <alignment horizontal="left" vertical="center"/>
    </xf>
    <xf numFmtId="4" fontId="114" fillId="55" borderId="0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4" fontId="98" fillId="55" borderId="62" xfId="0" applyNumberFormat="1" applyFont="1" applyFill="1" applyBorder="1" applyAlignment="1">
      <alignment vertical="center"/>
    </xf>
    <xf numFmtId="4" fontId="99" fillId="55" borderId="62" xfId="0" applyNumberFormat="1" applyFont="1" applyFill="1" applyBorder="1" applyAlignment="1">
      <alignment vertical="center"/>
    </xf>
    <xf numFmtId="4" fontId="99" fillId="55" borderId="63" xfId="0" applyNumberFormat="1" applyFont="1" applyFill="1" applyBorder="1" applyAlignment="1">
      <alignment vertical="center"/>
    </xf>
    <xf numFmtId="4" fontId="98" fillId="55" borderId="64" xfId="0" applyNumberFormat="1" applyFont="1" applyFill="1" applyBorder="1" applyAlignment="1">
      <alignment vertical="center"/>
    </xf>
    <xf numFmtId="4" fontId="98" fillId="55" borderId="65" xfId="0" applyNumberFormat="1" applyFont="1" applyFill="1" applyBorder="1" applyAlignment="1">
      <alignment vertical="center"/>
    </xf>
    <xf numFmtId="4" fontId="98" fillId="55" borderId="63" xfId="0" applyNumberFormat="1" applyFont="1" applyFill="1" applyBorder="1" applyAlignment="1">
      <alignment vertical="center"/>
    </xf>
    <xf numFmtId="4" fontId="98" fillId="55" borderId="66" xfId="0" applyNumberFormat="1" applyFont="1" applyFill="1" applyBorder="1" applyAlignment="1">
      <alignment vertical="center"/>
    </xf>
    <xf numFmtId="4" fontId="98" fillId="55" borderId="67" xfId="0" applyNumberFormat="1" applyFont="1" applyFill="1" applyBorder="1" applyAlignment="1">
      <alignment vertical="center"/>
    </xf>
    <xf numFmtId="4" fontId="98" fillId="55" borderId="61" xfId="0" applyNumberFormat="1" applyFont="1" applyFill="1" applyBorder="1" applyAlignment="1">
      <alignment vertical="center"/>
    </xf>
    <xf numFmtId="0" fontId="98" fillId="55" borderId="68" xfId="0" applyFont="1" applyFill="1" applyBorder="1" applyAlignment="1">
      <alignment horizontal="center" vertical="center"/>
    </xf>
    <xf numFmtId="0" fontId="99" fillId="55" borderId="69" xfId="0" applyFont="1" applyFill="1" applyBorder="1" applyAlignment="1">
      <alignment horizontal="left" vertical="center"/>
    </xf>
    <xf numFmtId="0" fontId="99" fillId="55" borderId="70" xfId="0" applyFont="1" applyFill="1" applyBorder="1" applyAlignment="1">
      <alignment horizontal="left" vertical="center"/>
    </xf>
    <xf numFmtId="4" fontId="98" fillId="55" borderId="71" xfId="0" applyNumberFormat="1" applyFont="1" applyFill="1" applyBorder="1" applyAlignment="1">
      <alignment vertical="center"/>
    </xf>
    <xf numFmtId="4" fontId="98" fillId="55" borderId="72" xfId="0" applyNumberFormat="1" applyFont="1" applyFill="1" applyBorder="1" applyAlignment="1">
      <alignment vertical="center"/>
    </xf>
    <xf numFmtId="0" fontId="24" fillId="55" borderId="0" xfId="1014" applyFont="1" applyFill="1" applyBorder="1" applyAlignment="1">
      <alignment horizontal="center" wrapText="1"/>
      <protection/>
    </xf>
    <xf numFmtId="0" fontId="99" fillId="55" borderId="22" xfId="0" applyFont="1" applyFill="1" applyBorder="1" applyAlignment="1">
      <alignment horizontal="left"/>
    </xf>
    <xf numFmtId="0" fontId="99" fillId="55" borderId="23" xfId="0" applyFont="1" applyFill="1" applyBorder="1" applyAlignment="1">
      <alignment horizontal="left"/>
    </xf>
    <xf numFmtId="0" fontId="99" fillId="55" borderId="0" xfId="0" applyFont="1" applyFill="1" applyAlignment="1">
      <alignment horizontal="left"/>
    </xf>
    <xf numFmtId="0" fontId="98" fillId="55" borderId="73" xfId="0" applyFont="1" applyFill="1" applyBorder="1" applyAlignment="1">
      <alignment horizontal="left" vertical="center"/>
    </xf>
    <xf numFmtId="0" fontId="98" fillId="55" borderId="68" xfId="0" applyFont="1" applyFill="1" applyBorder="1" applyAlignment="1">
      <alignment horizontal="left" vertical="center"/>
    </xf>
    <xf numFmtId="4" fontId="98" fillId="55" borderId="74" xfId="0" applyNumberFormat="1" applyFont="1" applyFill="1" applyBorder="1" applyAlignment="1">
      <alignment vertical="center"/>
    </xf>
    <xf numFmtId="0" fontId="99" fillId="55" borderId="69" xfId="0" applyFont="1" applyFill="1" applyBorder="1" applyAlignment="1">
      <alignment horizontal="center" vertical="center"/>
    </xf>
    <xf numFmtId="4" fontId="99" fillId="55" borderId="71" xfId="0" applyNumberFormat="1" applyFont="1" applyFill="1" applyBorder="1" applyAlignment="1">
      <alignment vertical="center"/>
    </xf>
    <xf numFmtId="0" fontId="104" fillId="58" borderId="75" xfId="0" applyFont="1" applyFill="1" applyBorder="1" applyAlignment="1">
      <alignment horizontal="left" vertical="center"/>
    </xf>
    <xf numFmtId="0" fontId="104" fillId="58" borderId="76" xfId="0" applyFont="1" applyFill="1" applyBorder="1" applyAlignment="1">
      <alignment horizontal="left" vertical="center"/>
    </xf>
    <xf numFmtId="0" fontId="98" fillId="58" borderId="77" xfId="0" applyFont="1" applyFill="1" applyBorder="1" applyAlignment="1">
      <alignment horizontal="center" vertical="center"/>
    </xf>
    <xf numFmtId="0" fontId="100" fillId="58" borderId="78" xfId="0" applyFont="1" applyFill="1" applyBorder="1" applyAlignment="1">
      <alignment horizontal="left"/>
    </xf>
    <xf numFmtId="0" fontId="100" fillId="58" borderId="79" xfId="0" applyFont="1" applyFill="1" applyBorder="1" applyAlignment="1">
      <alignment horizontal="left"/>
    </xf>
    <xf numFmtId="0" fontId="24" fillId="58" borderId="80" xfId="1014" applyFont="1" applyFill="1" applyBorder="1" applyAlignment="1">
      <alignment horizontal="center" wrapText="1"/>
      <protection/>
    </xf>
    <xf numFmtId="0" fontId="26" fillId="58" borderId="81" xfId="1014" applyFont="1" applyFill="1" applyBorder="1" applyAlignment="1">
      <alignment horizontal="center" wrapText="1"/>
      <protection/>
    </xf>
    <xf numFmtId="0" fontId="26" fillId="58" borderId="82" xfId="1014" applyFont="1" applyFill="1" applyBorder="1" applyAlignment="1">
      <alignment horizontal="center" wrapText="1"/>
      <protection/>
    </xf>
    <xf numFmtId="0" fontId="26" fillId="58" borderId="83" xfId="1014" applyFont="1" applyFill="1" applyBorder="1" applyAlignment="1">
      <alignment horizontal="center" wrapText="1"/>
      <protection/>
    </xf>
    <xf numFmtId="0" fontId="100" fillId="58" borderId="79" xfId="0" applyFont="1" applyFill="1" applyBorder="1" applyAlignment="1">
      <alignment horizontal="left" vertical="center"/>
    </xf>
    <xf numFmtId="0" fontId="24" fillId="58" borderId="39" xfId="1014" applyFont="1" applyFill="1" applyBorder="1" applyAlignment="1">
      <alignment horizontal="center" wrapText="1"/>
      <protection/>
    </xf>
    <xf numFmtId="0" fontId="100" fillId="58" borderId="78" xfId="0" applyFont="1" applyFill="1" applyBorder="1" applyAlignment="1">
      <alignment horizontal="left" vertical="center"/>
    </xf>
    <xf numFmtId="0" fontId="98" fillId="55" borderId="84" xfId="0" applyFont="1" applyFill="1" applyBorder="1" applyAlignment="1">
      <alignment horizontal="center" vertical="center"/>
    </xf>
    <xf numFmtId="0" fontId="90" fillId="58" borderId="85" xfId="0" applyFont="1" applyFill="1" applyBorder="1" applyAlignment="1">
      <alignment/>
    </xf>
    <xf numFmtId="0" fontId="90" fillId="58" borderId="86" xfId="0" applyFont="1" applyFill="1" applyBorder="1" applyAlignment="1">
      <alignment/>
    </xf>
    <xf numFmtId="0" fontId="98" fillId="58" borderId="87" xfId="0" applyFont="1" applyFill="1" applyBorder="1" applyAlignment="1">
      <alignment horizontal="center"/>
    </xf>
    <xf numFmtId="0" fontId="98" fillId="58" borderId="88" xfId="0" applyFont="1" applyFill="1" applyBorder="1" applyAlignment="1">
      <alignment horizontal="center"/>
    </xf>
    <xf numFmtId="0" fontId="102" fillId="58" borderId="44" xfId="0" applyFont="1" applyFill="1" applyBorder="1" applyAlignment="1">
      <alignment/>
    </xf>
    <xf numFmtId="0" fontId="110" fillId="58" borderId="39" xfId="0" applyFont="1" applyFill="1" applyBorder="1" applyAlignment="1">
      <alignment horizontal="center"/>
    </xf>
    <xf numFmtId="0" fontId="110" fillId="58" borderId="45" xfId="0" applyFont="1" applyFill="1" applyBorder="1" applyAlignment="1">
      <alignment horizontal="center"/>
    </xf>
    <xf numFmtId="4" fontId="103" fillId="55" borderId="89" xfId="0" applyNumberFormat="1" applyFont="1" applyFill="1" applyBorder="1" applyAlignment="1">
      <alignment horizontal="left" vertical="center"/>
    </xf>
    <xf numFmtId="0" fontId="99" fillId="55" borderId="0" xfId="0" applyFont="1" applyFill="1" applyBorder="1" applyAlignment="1">
      <alignment horizontal="left" vertical="center"/>
    </xf>
    <xf numFmtId="4" fontId="98" fillId="55" borderId="0" xfId="0" applyNumberFormat="1" applyFont="1" applyFill="1" applyBorder="1" applyAlignment="1">
      <alignment vertical="center"/>
    </xf>
    <xf numFmtId="4" fontId="99" fillId="55" borderId="0" xfId="0" applyNumberFormat="1" applyFont="1" applyFill="1" applyBorder="1" applyAlignment="1">
      <alignment vertical="center"/>
    </xf>
    <xf numFmtId="4" fontId="99" fillId="55" borderId="0" xfId="0" applyNumberFormat="1" applyFont="1" applyFill="1" applyBorder="1" applyAlignment="1">
      <alignment horizontal="left" vertical="center"/>
    </xf>
    <xf numFmtId="0" fontId="98" fillId="55" borderId="59" xfId="0" applyFont="1" applyFill="1" applyBorder="1" applyAlignment="1">
      <alignment horizontal="center" vertical="center"/>
    </xf>
    <xf numFmtId="0" fontId="98" fillId="58" borderId="75" xfId="0" applyFont="1" applyFill="1" applyBorder="1" applyAlignment="1">
      <alignment horizontal="left"/>
    </xf>
    <xf numFmtId="0" fontId="24" fillId="58" borderId="77" xfId="1014" applyFont="1" applyFill="1" applyBorder="1" applyAlignment="1">
      <alignment horizontal="center" wrapText="1"/>
      <protection/>
    </xf>
    <xf numFmtId="0" fontId="98" fillId="58" borderId="89" xfId="0" applyFont="1" applyFill="1" applyBorder="1" applyAlignment="1">
      <alignment horizontal="left"/>
    </xf>
    <xf numFmtId="0" fontId="98" fillId="58" borderId="90" xfId="0" applyFont="1" applyFill="1" applyBorder="1" applyAlignment="1">
      <alignment horizontal="left"/>
    </xf>
    <xf numFmtId="0" fontId="24" fillId="58" borderId="76" xfId="1014" applyFont="1" applyFill="1" applyBorder="1" applyAlignment="1">
      <alignment horizontal="center" wrapText="1"/>
      <protection/>
    </xf>
    <xf numFmtId="0" fontId="98" fillId="58" borderId="0" xfId="0" applyFont="1" applyFill="1" applyBorder="1" applyAlignment="1">
      <alignment horizontal="left"/>
    </xf>
    <xf numFmtId="0" fontId="24" fillId="58" borderId="91" xfId="1014" applyFont="1" applyFill="1" applyBorder="1" applyAlignment="1">
      <alignment horizontal="center" wrapText="1"/>
      <protection/>
    </xf>
    <xf numFmtId="4" fontId="98" fillId="55" borderId="92" xfId="0" applyNumberFormat="1" applyFont="1" applyFill="1" applyBorder="1" applyAlignment="1">
      <alignment vertical="center"/>
    </xf>
    <xf numFmtId="4" fontId="98" fillId="55" borderId="93" xfId="0" applyNumberFormat="1" applyFont="1" applyFill="1" applyBorder="1" applyAlignment="1">
      <alignment vertical="center"/>
    </xf>
    <xf numFmtId="4" fontId="98" fillId="55" borderId="60" xfId="0" applyNumberFormat="1" applyFont="1" applyFill="1" applyBorder="1" applyAlignment="1">
      <alignment vertical="center"/>
    </xf>
    <xf numFmtId="0" fontId="99" fillId="55" borderId="94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105" fillId="55" borderId="0" xfId="0" applyNumberFormat="1" applyFont="1" applyFill="1" applyBorder="1" applyAlignment="1">
      <alignment horizontal="left"/>
    </xf>
    <xf numFmtId="4" fontId="105" fillId="55" borderId="95" xfId="0" applyNumberFormat="1" applyFont="1" applyFill="1" applyBorder="1" applyAlignment="1">
      <alignment horizontal="left"/>
    </xf>
    <xf numFmtId="4" fontId="105" fillId="55" borderId="96" xfId="0" applyNumberFormat="1" applyFont="1" applyFill="1" applyBorder="1" applyAlignment="1">
      <alignment horizontal="left"/>
    </xf>
    <xf numFmtId="4" fontId="105" fillId="55" borderId="97" xfId="0" applyNumberFormat="1" applyFont="1" applyFill="1" applyBorder="1" applyAlignment="1">
      <alignment horizontal="left"/>
    </xf>
    <xf numFmtId="4" fontId="98" fillId="55" borderId="98" xfId="0" applyNumberFormat="1" applyFont="1" applyFill="1" applyBorder="1" applyAlignment="1">
      <alignment vertical="center"/>
    </xf>
    <xf numFmtId="4" fontId="98" fillId="55" borderId="99" xfId="0" applyNumberFormat="1" applyFont="1" applyFill="1" applyBorder="1" applyAlignment="1">
      <alignment vertical="center"/>
    </xf>
    <xf numFmtId="0" fontId="24" fillId="58" borderId="100" xfId="1014" applyFont="1" applyFill="1" applyBorder="1" applyAlignment="1">
      <alignment horizontal="center" wrapText="1"/>
      <protection/>
    </xf>
    <xf numFmtId="0" fontId="24" fillId="58" borderId="101" xfId="1014" applyFont="1" applyFill="1" applyBorder="1" applyAlignment="1">
      <alignment horizontal="center" wrapText="1"/>
      <protection/>
    </xf>
    <xf numFmtId="0" fontId="24" fillId="58" borderId="102" xfId="1014" applyFont="1" applyFill="1" applyBorder="1" applyAlignment="1">
      <alignment horizontal="center" wrapText="1"/>
      <protection/>
    </xf>
    <xf numFmtId="0" fontId="90" fillId="55" borderId="0" xfId="0" applyFont="1" applyFill="1" applyAlignment="1">
      <alignment horizontal="left" vertical="center"/>
    </xf>
    <xf numFmtId="0" fontId="105" fillId="55" borderId="22" xfId="0" applyFont="1" applyFill="1" applyBorder="1" applyAlignment="1">
      <alignment horizontal="left" vertical="center"/>
    </xf>
    <xf numFmtId="0" fontId="98" fillId="58" borderId="90" xfId="0" applyFont="1" applyFill="1" applyBorder="1" applyAlignment="1">
      <alignment horizontal="center" vertical="center"/>
    </xf>
    <xf numFmtId="0" fontId="90" fillId="55" borderId="23" xfId="0" applyFont="1" applyFill="1" applyBorder="1" applyAlignment="1">
      <alignment horizontal="left" vertical="center"/>
    </xf>
    <xf numFmtId="0" fontId="98" fillId="58" borderId="39" xfId="0" applyFont="1" applyFill="1" applyBorder="1" applyAlignment="1">
      <alignment horizontal="center" vertical="center"/>
    </xf>
    <xf numFmtId="0" fontId="98" fillId="58" borderId="0" xfId="0" applyFont="1" applyFill="1" applyBorder="1" applyAlignment="1">
      <alignment horizontal="center" vertical="center"/>
    </xf>
    <xf numFmtId="0" fontId="98" fillId="58" borderId="80" xfId="0" applyFont="1" applyFill="1" applyBorder="1" applyAlignment="1">
      <alignment horizontal="center" vertical="center"/>
    </xf>
    <xf numFmtId="0" fontId="98" fillId="58" borderId="103" xfId="0" applyFont="1" applyFill="1" applyBorder="1" applyAlignment="1">
      <alignment horizontal="center" vertical="center"/>
    </xf>
    <xf numFmtId="0" fontId="99" fillId="55" borderId="22" xfId="0" applyFont="1" applyFill="1" applyBorder="1" applyAlignment="1">
      <alignment horizontal="left" vertical="center"/>
    </xf>
    <xf numFmtId="0" fontId="24" fillId="58" borderId="102" xfId="1014" applyFont="1" applyFill="1" applyBorder="1" applyAlignment="1">
      <alignment horizontal="center" vertical="center" wrapText="1"/>
      <protection/>
    </xf>
    <xf numFmtId="0" fontId="99" fillId="55" borderId="23" xfId="0" applyFont="1" applyFill="1" applyBorder="1" applyAlignment="1">
      <alignment horizontal="left" vertical="center"/>
    </xf>
    <xf numFmtId="0" fontId="99" fillId="55" borderId="0" xfId="0" applyFont="1" applyFill="1" applyAlignment="1">
      <alignment horizontal="left" vertical="center"/>
    </xf>
    <xf numFmtId="0" fontId="24" fillId="58" borderId="83" xfId="1014" applyFont="1" applyFill="1" applyBorder="1" applyAlignment="1">
      <alignment horizontal="center" vertical="center" wrapText="1"/>
      <protection/>
    </xf>
    <xf numFmtId="0" fontId="113" fillId="55" borderId="0" xfId="0" applyFont="1" applyFill="1" applyAlignment="1">
      <alignment horizontal="left"/>
    </xf>
    <xf numFmtId="0" fontId="24" fillId="58" borderId="104" xfId="1014" applyFont="1" applyFill="1" applyBorder="1" applyAlignment="1">
      <alignment horizontal="center" vertical="center" wrapText="1"/>
      <protection/>
    </xf>
    <xf numFmtId="4" fontId="31" fillId="55" borderId="0" xfId="0" applyNumberFormat="1" applyFont="1" applyFill="1" applyBorder="1" applyAlignment="1">
      <alignment horizontal="left" vertical="center"/>
    </xf>
    <xf numFmtId="0" fontId="103" fillId="55" borderId="0" xfId="0" applyFont="1" applyFill="1" applyBorder="1" applyAlignment="1">
      <alignment horizontal="left"/>
    </xf>
    <xf numFmtId="0" fontId="98" fillId="57" borderId="0" xfId="0" applyFont="1" applyFill="1" applyBorder="1" applyAlignment="1">
      <alignment vertical="center" wrapText="1"/>
    </xf>
    <xf numFmtId="0" fontId="98" fillId="58" borderId="75" xfId="0" applyFont="1" applyFill="1" applyBorder="1" applyAlignment="1">
      <alignment horizontal="center" vertical="center"/>
    </xf>
    <xf numFmtId="0" fontId="98" fillId="58" borderId="89" xfId="0" applyFont="1" applyFill="1" applyBorder="1" applyAlignment="1">
      <alignment horizontal="center" vertical="center"/>
    </xf>
    <xf numFmtId="0" fontId="98" fillId="58" borderId="78" xfId="0" applyFont="1" applyFill="1" applyBorder="1" applyAlignment="1">
      <alignment horizontal="center" vertical="center"/>
    </xf>
    <xf numFmtId="0" fontId="98" fillId="58" borderId="76" xfId="0" applyFont="1" applyFill="1" applyBorder="1" applyAlignment="1">
      <alignment horizontal="center" vertical="center"/>
    </xf>
    <xf numFmtId="0" fontId="98" fillId="58" borderId="91" xfId="0" applyFont="1" applyFill="1" applyBorder="1" applyAlignment="1">
      <alignment horizontal="center" vertical="center"/>
    </xf>
    <xf numFmtId="0" fontId="98" fillId="58" borderId="79" xfId="0" applyFont="1" applyFill="1" applyBorder="1" applyAlignment="1">
      <alignment horizontal="center" vertical="center"/>
    </xf>
    <xf numFmtId="0" fontId="99" fillId="55" borderId="72" xfId="0" applyFont="1" applyFill="1" applyBorder="1" applyAlignment="1">
      <alignment horizontal="left" vertical="center"/>
    </xf>
    <xf numFmtId="0" fontId="99" fillId="55" borderId="67" xfId="0" applyFont="1" applyFill="1" applyBorder="1" applyAlignment="1">
      <alignment horizontal="left" vertical="center"/>
    </xf>
    <xf numFmtId="4" fontId="100" fillId="55" borderId="84" xfId="0" applyNumberFormat="1" applyFont="1" applyFill="1" applyBorder="1" applyAlignment="1">
      <alignment horizontal="left" vertical="center"/>
    </xf>
    <xf numFmtId="0" fontId="98" fillId="58" borderId="74" xfId="0" applyFont="1" applyFill="1" applyBorder="1" applyAlignment="1">
      <alignment horizontal="center" vertical="center"/>
    </xf>
    <xf numFmtId="0" fontId="99" fillId="55" borderId="68" xfId="0" applyFont="1" applyFill="1" applyBorder="1" applyAlignment="1">
      <alignment horizontal="left" vertical="center"/>
    </xf>
    <xf numFmtId="0" fontId="99" fillId="55" borderId="73" xfId="0" applyFont="1" applyFill="1" applyBorder="1" applyAlignment="1">
      <alignment horizontal="left"/>
    </xf>
    <xf numFmtId="4" fontId="98" fillId="55" borderId="64" xfId="0" applyNumberFormat="1" applyFont="1" applyFill="1" applyBorder="1" applyAlignment="1">
      <alignment/>
    </xf>
    <xf numFmtId="4" fontId="98" fillId="55" borderId="61" xfId="0" applyNumberFormat="1" applyFont="1" applyFill="1" applyBorder="1" applyAlignment="1">
      <alignment/>
    </xf>
    <xf numFmtId="0" fontId="98" fillId="55" borderId="78" xfId="0" applyFont="1" applyFill="1" applyBorder="1" applyAlignment="1">
      <alignment horizontal="left" vertical="center"/>
    </xf>
    <xf numFmtId="0" fontId="98" fillId="55" borderId="103" xfId="0" applyFont="1" applyFill="1" applyBorder="1" applyAlignment="1">
      <alignment horizontal="center" vertical="center"/>
    </xf>
    <xf numFmtId="0" fontId="98" fillId="55" borderId="79" xfId="0" applyFont="1" applyFill="1" applyBorder="1" applyAlignment="1">
      <alignment horizontal="center" vertical="center"/>
    </xf>
    <xf numFmtId="0" fontId="98" fillId="55" borderId="74" xfId="0" applyFont="1" applyFill="1" applyBorder="1" applyAlignment="1">
      <alignment vertical="center"/>
    </xf>
    <xf numFmtId="0" fontId="98" fillId="55" borderId="103" xfId="0" applyFont="1" applyFill="1" applyBorder="1" applyAlignment="1">
      <alignment/>
    </xf>
    <xf numFmtId="0" fontId="99" fillId="55" borderId="103" xfId="0" applyFont="1" applyFill="1" applyBorder="1" applyAlignment="1">
      <alignment horizontal="left"/>
    </xf>
    <xf numFmtId="0" fontId="99" fillId="55" borderId="0" xfId="0" applyFont="1" applyFill="1" applyAlignment="1">
      <alignment/>
    </xf>
    <xf numFmtId="0" fontId="98" fillId="58" borderId="84" xfId="0" applyFont="1" applyFill="1" applyBorder="1" applyAlignment="1">
      <alignment horizontal="center" vertical="center"/>
    </xf>
    <xf numFmtId="0" fontId="99" fillId="55" borderId="57" xfId="0" applyFont="1" applyFill="1" applyBorder="1" applyAlignment="1">
      <alignment horizontal="center" vertical="center"/>
    </xf>
    <xf numFmtId="0" fontId="105" fillId="55" borderId="53" xfId="0" applyFont="1" applyFill="1" applyBorder="1" applyAlignment="1">
      <alignment vertical="center"/>
    </xf>
    <xf numFmtId="0" fontId="105" fillId="55" borderId="94" xfId="0" applyFont="1" applyFill="1" applyBorder="1" applyAlignment="1">
      <alignment vertical="center"/>
    </xf>
    <xf numFmtId="0" fontId="105" fillId="55" borderId="71" xfId="0" applyFont="1" applyFill="1" applyBorder="1" applyAlignment="1">
      <alignment horizontal="left" vertical="center"/>
    </xf>
    <xf numFmtId="4" fontId="104" fillId="55" borderId="0" xfId="0" applyNumberFormat="1" applyFont="1" applyFill="1" applyBorder="1" applyAlignment="1">
      <alignment horizontal="left" vertical="center"/>
    </xf>
    <xf numFmtId="0" fontId="105" fillId="55" borderId="55" xfId="0" applyFont="1" applyFill="1" applyBorder="1" applyAlignment="1">
      <alignment vertical="center"/>
    </xf>
    <xf numFmtId="0" fontId="105" fillId="55" borderId="66" xfId="0" applyFont="1" applyFill="1" applyBorder="1" applyAlignment="1">
      <alignment vertical="center"/>
    </xf>
    <xf numFmtId="0" fontId="105" fillId="55" borderId="105" xfId="0" applyFont="1" applyFill="1" applyBorder="1" applyAlignment="1">
      <alignment vertical="center"/>
    </xf>
    <xf numFmtId="0" fontId="105" fillId="55" borderId="106" xfId="0" applyFont="1" applyFill="1" applyBorder="1" applyAlignment="1">
      <alignment vertical="center"/>
    </xf>
    <xf numFmtId="0" fontId="100" fillId="58" borderId="80" xfId="0" applyFont="1" applyFill="1" applyBorder="1" applyAlignment="1">
      <alignment horizontal="center" vertical="center"/>
    </xf>
    <xf numFmtId="0" fontId="99" fillId="55" borderId="53" xfId="0" applyFont="1" applyFill="1" applyBorder="1" applyAlignment="1">
      <alignment horizontal="center" vertical="center"/>
    </xf>
    <xf numFmtId="0" fontId="90" fillId="55" borderId="60" xfId="0" applyFont="1" applyFill="1" applyBorder="1" applyAlignment="1">
      <alignment horizontal="left"/>
    </xf>
    <xf numFmtId="4" fontId="116" fillId="59" borderId="107" xfId="0" applyNumberFormat="1" applyFont="1" applyFill="1" applyBorder="1" applyAlignment="1">
      <alignment/>
    </xf>
    <xf numFmtId="0" fontId="98" fillId="55" borderId="22" xfId="0" applyFont="1" applyFill="1" applyBorder="1" applyAlignment="1">
      <alignment horizontal="left"/>
    </xf>
    <xf numFmtId="0" fontId="98" fillId="55" borderId="23" xfId="0" applyFont="1" applyFill="1" applyBorder="1" applyAlignment="1">
      <alignment horizontal="left"/>
    </xf>
    <xf numFmtId="0" fontId="98" fillId="55" borderId="0" xfId="0" applyFont="1" applyFill="1" applyAlignment="1">
      <alignment horizontal="left"/>
    </xf>
    <xf numFmtId="4" fontId="98" fillId="55" borderId="74" xfId="0" applyNumberFormat="1" applyFont="1" applyFill="1" applyBorder="1" applyAlignment="1">
      <alignment/>
    </xf>
    <xf numFmtId="4" fontId="99" fillId="55" borderId="0" xfId="0" applyNumberFormat="1" applyFont="1" applyFill="1" applyBorder="1" applyAlignment="1">
      <alignment horizontal="right" vertical="center"/>
    </xf>
    <xf numFmtId="10" fontId="116" fillId="59" borderId="107" xfId="0" applyNumberFormat="1" applyFont="1" applyFill="1" applyBorder="1" applyAlignment="1">
      <alignment horizontal="right"/>
    </xf>
    <xf numFmtId="10" fontId="98" fillId="55" borderId="84" xfId="1065" applyNumberFormat="1" applyFont="1" applyFill="1" applyBorder="1" applyAlignment="1">
      <alignment horizontal="right"/>
    </xf>
    <xf numFmtId="10" fontId="99" fillId="55" borderId="72" xfId="0" applyNumberFormat="1" applyFont="1" applyFill="1" applyBorder="1" applyAlignment="1">
      <alignment horizontal="right" vertical="center"/>
    </xf>
    <xf numFmtId="10" fontId="99" fillId="55" borderId="66" xfId="0" applyNumberFormat="1" applyFont="1" applyFill="1" applyBorder="1" applyAlignment="1">
      <alignment horizontal="right" vertical="center"/>
    </xf>
    <xf numFmtId="10" fontId="99" fillId="55" borderId="67" xfId="0" applyNumberFormat="1" applyFont="1" applyFill="1" applyBorder="1" applyAlignment="1">
      <alignment horizontal="right" vertical="center"/>
    </xf>
    <xf numFmtId="10" fontId="24" fillId="55" borderId="0" xfId="0" applyNumberFormat="1" applyFont="1" applyFill="1" applyBorder="1" applyAlignment="1">
      <alignment horizontal="right" vertical="center"/>
    </xf>
    <xf numFmtId="10" fontId="98" fillId="55" borderId="84" xfId="0" applyNumberFormat="1" applyFont="1" applyFill="1" applyBorder="1" applyAlignment="1">
      <alignment horizontal="right"/>
    </xf>
    <xf numFmtId="4" fontId="117" fillId="59" borderId="107" xfId="0" applyNumberFormat="1" applyFont="1" applyFill="1" applyBorder="1" applyAlignment="1">
      <alignment/>
    </xf>
    <xf numFmtId="0" fontId="103" fillId="55" borderId="0" xfId="0" applyFont="1" applyFill="1" applyAlignment="1">
      <alignment horizontal="left"/>
    </xf>
    <xf numFmtId="0" fontId="117" fillId="59" borderId="0" xfId="0" applyFont="1" applyFill="1" applyBorder="1" applyAlignment="1">
      <alignment horizontal="left"/>
    </xf>
    <xf numFmtId="4" fontId="117" fillId="59" borderId="0" xfId="0" applyNumberFormat="1" applyFont="1" applyFill="1" applyBorder="1" applyAlignment="1">
      <alignment/>
    </xf>
    <xf numFmtId="0" fontId="99" fillId="55" borderId="0" xfId="0" applyFont="1" applyFill="1" applyBorder="1" applyAlignment="1">
      <alignment vertical="center"/>
    </xf>
    <xf numFmtId="0" fontId="99" fillId="55" borderId="44" xfId="0" applyFont="1" applyFill="1" applyBorder="1" applyAlignment="1">
      <alignment/>
    </xf>
    <xf numFmtId="4" fontId="90" fillId="55" borderId="108" xfId="0" applyNumberFormat="1" applyFont="1" applyFill="1" applyBorder="1" applyAlignment="1">
      <alignment/>
    </xf>
    <xf numFmtId="4" fontId="110" fillId="55" borderId="109" xfId="0" applyNumberFormat="1" applyFont="1" applyFill="1" applyBorder="1" applyAlignment="1">
      <alignment/>
    </xf>
    <xf numFmtId="0" fontId="110" fillId="58" borderId="91" xfId="0" applyFont="1" applyFill="1" applyBorder="1" applyAlignment="1">
      <alignment horizontal="center"/>
    </xf>
    <xf numFmtId="0" fontId="110" fillId="58" borderId="110" xfId="0" applyFont="1" applyFill="1" applyBorder="1" applyAlignment="1">
      <alignment horizontal="center"/>
    </xf>
    <xf numFmtId="0" fontId="90" fillId="55" borderId="110" xfId="0" applyFont="1" applyFill="1" applyBorder="1" applyAlignment="1">
      <alignment/>
    </xf>
    <xf numFmtId="4" fontId="100" fillId="55" borderId="111" xfId="0" applyNumberFormat="1" applyFont="1" applyFill="1" applyBorder="1" applyAlignment="1">
      <alignment/>
    </xf>
    <xf numFmtId="4" fontId="98" fillId="55" borderId="111" xfId="0" applyNumberFormat="1" applyFont="1" applyFill="1" applyBorder="1" applyAlignment="1">
      <alignment/>
    </xf>
    <xf numFmtId="4" fontId="99" fillId="55" borderId="112" xfId="0" applyNumberFormat="1" applyFont="1" applyFill="1" applyBorder="1" applyAlignment="1">
      <alignment/>
    </xf>
    <xf numFmtId="4" fontId="90" fillId="55" borderId="110" xfId="0" applyNumberFormat="1" applyFont="1" applyFill="1" applyBorder="1" applyAlignment="1">
      <alignment/>
    </xf>
    <xf numFmtId="4" fontId="110" fillId="55" borderId="113" xfId="0" applyNumberFormat="1" applyFont="1" applyFill="1" applyBorder="1" applyAlignment="1">
      <alignment/>
    </xf>
    <xf numFmtId="0" fontId="110" fillId="58" borderId="114" xfId="0" applyFont="1" applyFill="1" applyBorder="1" applyAlignment="1">
      <alignment horizontal="center"/>
    </xf>
    <xf numFmtId="0" fontId="90" fillId="55" borderId="114" xfId="0" applyFont="1" applyFill="1" applyBorder="1" applyAlignment="1">
      <alignment/>
    </xf>
    <xf numFmtId="4" fontId="100" fillId="55" borderId="115" xfId="0" applyNumberFormat="1" applyFont="1" applyFill="1" applyBorder="1" applyAlignment="1">
      <alignment/>
    </xf>
    <xf numFmtId="4" fontId="98" fillId="55" borderId="115" xfId="0" applyNumberFormat="1" applyFont="1" applyFill="1" applyBorder="1" applyAlignment="1">
      <alignment/>
    </xf>
    <xf numFmtId="4" fontId="99" fillId="55" borderId="116" xfId="0" applyNumberFormat="1" applyFont="1" applyFill="1" applyBorder="1" applyAlignment="1">
      <alignment/>
    </xf>
    <xf numFmtId="4" fontId="90" fillId="55" borderId="114" xfId="0" applyNumberFormat="1" applyFont="1" applyFill="1" applyBorder="1" applyAlignment="1">
      <alignment/>
    </xf>
    <xf numFmtId="4" fontId="110" fillId="55" borderId="117" xfId="0" applyNumberFormat="1" applyFont="1" applyFill="1" applyBorder="1" applyAlignment="1">
      <alignment/>
    </xf>
    <xf numFmtId="0" fontId="90" fillId="58" borderId="75" xfId="0" applyFont="1" applyFill="1" applyBorder="1" applyAlignment="1">
      <alignment/>
    </xf>
    <xf numFmtId="0" fontId="90" fillId="58" borderId="90" xfId="0" applyFont="1" applyFill="1" applyBorder="1" applyAlignment="1">
      <alignment/>
    </xf>
    <xf numFmtId="0" fontId="98" fillId="58" borderId="118" xfId="0" applyFont="1" applyFill="1" applyBorder="1" applyAlignment="1">
      <alignment horizontal="center"/>
    </xf>
    <xf numFmtId="0" fontId="98" fillId="58" borderId="119" xfId="0" applyFont="1" applyFill="1" applyBorder="1" applyAlignment="1">
      <alignment horizontal="center"/>
    </xf>
    <xf numFmtId="0" fontId="98" fillId="58" borderId="76" xfId="0" applyFont="1" applyFill="1" applyBorder="1" applyAlignment="1">
      <alignment horizontal="center"/>
    </xf>
    <xf numFmtId="0" fontId="102" fillId="58" borderId="89" xfId="0" applyFont="1" applyFill="1" applyBorder="1" applyAlignment="1">
      <alignment/>
    </xf>
    <xf numFmtId="0" fontId="100" fillId="55" borderId="89" xfId="0" applyFont="1" applyFill="1" applyBorder="1" applyAlignment="1">
      <alignment horizontal="center"/>
    </xf>
    <xf numFmtId="0" fontId="90" fillId="55" borderId="91" xfId="0" applyFont="1" applyFill="1" applyBorder="1" applyAlignment="1">
      <alignment/>
    </xf>
    <xf numFmtId="0" fontId="100" fillId="55" borderId="120" xfId="0" applyFont="1" applyFill="1" applyBorder="1" applyAlignment="1">
      <alignment horizontal="center"/>
    </xf>
    <xf numFmtId="4" fontId="100" fillId="55" borderId="121" xfId="0" applyNumberFormat="1" applyFont="1" applyFill="1" applyBorder="1" applyAlignment="1">
      <alignment/>
    </xf>
    <xf numFmtId="0" fontId="98" fillId="55" borderId="120" xfId="0" applyFont="1" applyFill="1" applyBorder="1" applyAlignment="1">
      <alignment horizontal="center"/>
    </xf>
    <xf numFmtId="4" fontId="98" fillId="55" borderId="121" xfId="0" applyNumberFormat="1" applyFont="1" applyFill="1" applyBorder="1" applyAlignment="1">
      <alignment/>
    </xf>
    <xf numFmtId="0" fontId="99" fillId="55" borderId="122" xfId="0" applyFont="1" applyFill="1" applyBorder="1" applyAlignment="1">
      <alignment horizontal="center"/>
    </xf>
    <xf numFmtId="0" fontId="99" fillId="55" borderId="123" xfId="0" applyFont="1" applyFill="1" applyBorder="1" applyAlignment="1">
      <alignment horizontal="center"/>
    </xf>
    <xf numFmtId="4" fontId="99" fillId="55" borderId="124" xfId="0" applyNumberFormat="1" applyFont="1" applyFill="1" applyBorder="1" applyAlignment="1">
      <alignment/>
    </xf>
    <xf numFmtId="0" fontId="99" fillId="55" borderId="89" xfId="0" applyFont="1" applyFill="1" applyBorder="1" applyAlignment="1">
      <alignment horizontal="center"/>
    </xf>
    <xf numFmtId="0" fontId="112" fillId="55" borderId="89" xfId="0" applyFont="1" applyFill="1" applyBorder="1" applyAlignment="1">
      <alignment horizontal="center"/>
    </xf>
    <xf numFmtId="0" fontId="99" fillId="55" borderId="125" xfId="0" applyFont="1" applyFill="1" applyBorder="1" applyAlignment="1">
      <alignment horizontal="center"/>
    </xf>
    <xf numFmtId="0" fontId="99" fillId="55" borderId="126" xfId="0" applyFont="1" applyFill="1" applyBorder="1" applyAlignment="1">
      <alignment/>
    </xf>
    <xf numFmtId="0" fontId="110" fillId="55" borderId="127" xfId="0" applyFont="1" applyFill="1" applyBorder="1" applyAlignment="1">
      <alignment horizontal="left"/>
    </xf>
    <xf numFmtId="0" fontId="98" fillId="55" borderId="89" xfId="0" applyFont="1" applyFill="1" applyBorder="1" applyAlignment="1">
      <alignment horizontal="center"/>
    </xf>
    <xf numFmtId="0" fontId="109" fillId="55" borderId="89" xfId="0" applyFont="1" applyFill="1" applyBorder="1" applyAlignment="1">
      <alignment horizontal="center"/>
    </xf>
    <xf numFmtId="0" fontId="99" fillId="55" borderId="128" xfId="0" applyFont="1" applyFill="1" applyBorder="1" applyAlignment="1">
      <alignment horizontal="center"/>
    </xf>
    <xf numFmtId="0" fontId="100" fillId="55" borderId="129" xfId="0" applyFont="1" applyFill="1" applyBorder="1" applyAlignment="1">
      <alignment horizontal="center"/>
    </xf>
    <xf numFmtId="2" fontId="99" fillId="55" borderId="130" xfId="0" applyNumberFormat="1" applyFont="1" applyFill="1" applyBorder="1" applyAlignment="1">
      <alignment horizontal="center"/>
    </xf>
    <xf numFmtId="0" fontId="100" fillId="55" borderId="127" xfId="0" applyFont="1" applyFill="1" applyBorder="1" applyAlignment="1">
      <alignment horizontal="center"/>
    </xf>
    <xf numFmtId="0" fontId="110" fillId="55" borderId="127" xfId="0" applyFont="1" applyFill="1" applyBorder="1" applyAlignment="1">
      <alignment horizontal="center"/>
    </xf>
    <xf numFmtId="4" fontId="100" fillId="55" borderId="131" xfId="0" applyNumberFormat="1" applyFont="1" applyFill="1" applyBorder="1" applyAlignment="1">
      <alignment/>
    </xf>
    <xf numFmtId="4" fontId="99" fillId="55" borderId="132" xfId="0" applyNumberFormat="1" applyFont="1" applyFill="1" applyBorder="1" applyAlignment="1">
      <alignment/>
    </xf>
    <xf numFmtId="2" fontId="90" fillId="55" borderId="133" xfId="0" applyNumberFormat="1" applyFont="1" applyFill="1" applyBorder="1" applyAlignment="1">
      <alignment/>
    </xf>
    <xf numFmtId="4" fontId="100" fillId="55" borderId="43" xfId="0" applyNumberFormat="1" applyFont="1" applyFill="1" applyBorder="1" applyAlignment="1">
      <alignment/>
    </xf>
    <xf numFmtId="0" fontId="99" fillId="55" borderId="0" xfId="0" applyFont="1" applyFill="1" applyBorder="1" applyAlignment="1">
      <alignment/>
    </xf>
    <xf numFmtId="0" fontId="99" fillId="55" borderId="20" xfId="0" applyFont="1" applyFill="1" applyBorder="1" applyAlignment="1">
      <alignment/>
    </xf>
    <xf numFmtId="0" fontId="99" fillId="55" borderId="21" xfId="0" applyFont="1" applyFill="1" applyBorder="1" applyAlignment="1">
      <alignment/>
    </xf>
    <xf numFmtId="0" fontId="99" fillId="55" borderId="22" xfId="0" applyFont="1" applyFill="1" applyBorder="1" applyAlignment="1">
      <alignment/>
    </xf>
    <xf numFmtId="0" fontId="99" fillId="55" borderId="23" xfId="0" applyFont="1" applyFill="1" applyBorder="1" applyAlignment="1">
      <alignment/>
    </xf>
    <xf numFmtId="0" fontId="99" fillId="55" borderId="0" xfId="0" applyFont="1" applyFill="1" applyAlignment="1">
      <alignment horizontal="center"/>
    </xf>
    <xf numFmtId="0" fontId="99" fillId="55" borderId="0" xfId="0" applyFont="1" applyFill="1" applyBorder="1" applyAlignment="1">
      <alignment horizontal="center"/>
    </xf>
    <xf numFmtId="0" fontId="99" fillId="55" borderId="25" xfId="0" applyFont="1" applyFill="1" applyBorder="1" applyAlignment="1">
      <alignment/>
    </xf>
    <xf numFmtId="0" fontId="99" fillId="55" borderId="26" xfId="0" applyFont="1" applyFill="1" applyBorder="1" applyAlignment="1">
      <alignment/>
    </xf>
    <xf numFmtId="164" fontId="99" fillId="55" borderId="26" xfId="0" applyNumberFormat="1" applyFont="1" applyFill="1" applyBorder="1" applyAlignment="1">
      <alignment horizontal="center"/>
    </xf>
    <xf numFmtId="0" fontId="99" fillId="55" borderId="27" xfId="0" applyFont="1" applyFill="1" applyBorder="1" applyAlignment="1">
      <alignment/>
    </xf>
    <xf numFmtId="164" fontId="99" fillId="55" borderId="0" xfId="0" applyNumberFormat="1" applyFont="1" applyFill="1" applyAlignment="1">
      <alignment horizontal="center"/>
    </xf>
    <xf numFmtId="0" fontId="104" fillId="58" borderId="134" xfId="0" applyFont="1" applyFill="1" applyBorder="1" applyAlignment="1">
      <alignment horizontal="center" vertical="center"/>
    </xf>
    <xf numFmtId="0" fontId="108" fillId="58" borderId="134" xfId="0" applyFont="1" applyFill="1" applyBorder="1" applyAlignment="1">
      <alignment horizontal="center" vertical="center"/>
    </xf>
    <xf numFmtId="4" fontId="104" fillId="58" borderId="85" xfId="0" applyNumberFormat="1" applyFont="1" applyFill="1" applyBorder="1" applyAlignment="1">
      <alignment horizontal="left" vertical="center"/>
    </xf>
    <xf numFmtId="0" fontId="99" fillId="58" borderId="86" xfId="0" applyFont="1" applyFill="1" applyBorder="1" applyAlignment="1">
      <alignment horizontal="left" vertical="center"/>
    </xf>
    <xf numFmtId="4" fontId="104" fillId="58" borderId="86" xfId="0" applyNumberFormat="1" applyFont="1" applyFill="1" applyBorder="1" applyAlignment="1">
      <alignment horizontal="right" vertical="center"/>
    </xf>
    <xf numFmtId="0" fontId="104" fillId="58" borderId="86" xfId="0" applyFont="1" applyFill="1" applyBorder="1" applyAlignment="1">
      <alignment horizontal="left" vertical="center"/>
    </xf>
    <xf numFmtId="0" fontId="104" fillId="58" borderId="110" xfId="0" applyFont="1" applyFill="1" applyBorder="1" applyAlignment="1">
      <alignment horizontal="center" vertical="center"/>
    </xf>
    <xf numFmtId="0" fontId="108" fillId="58" borderId="110" xfId="0" applyFont="1" applyFill="1" applyBorder="1" applyAlignment="1">
      <alignment horizontal="center" vertical="center"/>
    </xf>
    <xf numFmtId="0" fontId="105" fillId="58" borderId="46" xfId="0" applyFont="1" applyFill="1" applyBorder="1" applyAlignment="1">
      <alignment horizontal="left"/>
    </xf>
    <xf numFmtId="0" fontId="105" fillId="58" borderId="31" xfId="0" applyFont="1" applyFill="1" applyBorder="1" applyAlignment="1">
      <alignment horizontal="left"/>
    </xf>
    <xf numFmtId="0" fontId="105" fillId="58" borderId="135" xfId="0" applyFont="1" applyFill="1" applyBorder="1" applyAlignment="1">
      <alignment horizontal="left"/>
    </xf>
    <xf numFmtId="0" fontId="104" fillId="58" borderId="111" xfId="0" applyFont="1" applyFill="1" applyBorder="1" applyAlignment="1">
      <alignment horizontal="center" vertical="center"/>
    </xf>
    <xf numFmtId="0" fontId="90" fillId="55" borderId="136" xfId="0" applyFont="1" applyFill="1" applyBorder="1" applyAlignment="1">
      <alignment/>
    </xf>
    <xf numFmtId="0" fontId="90" fillId="55" borderId="137" xfId="0" applyFont="1" applyFill="1" applyBorder="1" applyAlignment="1">
      <alignment/>
    </xf>
    <xf numFmtId="0" fontId="100" fillId="55" borderId="138" xfId="0" applyFont="1" applyFill="1" applyBorder="1" applyAlignment="1">
      <alignment horizontal="left"/>
    </xf>
    <xf numFmtId="0" fontId="98" fillId="55" borderId="139" xfId="0" applyFont="1" applyFill="1" applyBorder="1" applyAlignment="1">
      <alignment horizontal="left"/>
    </xf>
    <xf numFmtId="0" fontId="99" fillId="55" borderId="138" xfId="0" applyFont="1" applyFill="1" applyBorder="1" applyAlignment="1">
      <alignment/>
    </xf>
    <xf numFmtId="0" fontId="100" fillId="55" borderId="140" xfId="0" applyFont="1" applyFill="1" applyBorder="1" applyAlignment="1">
      <alignment horizontal="left"/>
    </xf>
    <xf numFmtId="0" fontId="112" fillId="55" borderId="138" xfId="0" applyFont="1" applyFill="1" applyBorder="1" applyAlignment="1">
      <alignment/>
    </xf>
    <xf numFmtId="0" fontId="90" fillId="55" borderId="141" xfId="0" applyFont="1" applyFill="1" applyBorder="1" applyAlignment="1">
      <alignment/>
    </xf>
    <xf numFmtId="0" fontId="90" fillId="55" borderId="142" xfId="0" applyFont="1" applyFill="1" applyBorder="1" applyAlignment="1">
      <alignment/>
    </xf>
    <xf numFmtId="4" fontId="98" fillId="55" borderId="143" xfId="0" applyNumberFormat="1" applyFont="1" applyFill="1" applyBorder="1" applyAlignment="1">
      <alignment horizontal="center"/>
    </xf>
    <xf numFmtId="0" fontId="110" fillId="55" borderId="144" xfId="0" applyFont="1" applyFill="1" applyBorder="1" applyAlignment="1">
      <alignment horizontal="center"/>
    </xf>
    <xf numFmtId="4" fontId="90" fillId="55" borderId="145" xfId="0" applyNumberFormat="1" applyFont="1" applyFill="1" applyBorder="1" applyAlignment="1">
      <alignment/>
    </xf>
    <xf numFmtId="4" fontId="98" fillId="55" borderId="146" xfId="0" applyNumberFormat="1" applyFont="1" applyFill="1" applyBorder="1" applyAlignment="1">
      <alignment/>
    </xf>
    <xf numFmtId="4" fontId="99" fillId="55" borderId="147" xfId="0" applyNumberFormat="1" applyFont="1" applyFill="1" applyBorder="1" applyAlignment="1">
      <alignment/>
    </xf>
    <xf numFmtId="4" fontId="100" fillId="55" borderId="148" xfId="0" applyNumberFormat="1" applyFont="1" applyFill="1" applyBorder="1" applyAlignment="1">
      <alignment/>
    </xf>
    <xf numFmtId="4" fontId="99" fillId="55" borderId="149" xfId="0" applyNumberFormat="1" applyFont="1" applyFill="1" applyBorder="1" applyAlignment="1">
      <alignment/>
    </xf>
    <xf numFmtId="0" fontId="100" fillId="55" borderId="150" xfId="0" applyFont="1" applyFill="1" applyBorder="1" applyAlignment="1">
      <alignment horizontal="left"/>
    </xf>
    <xf numFmtId="0" fontId="110" fillId="55" borderId="151" xfId="0" applyFont="1" applyFill="1" applyBorder="1" applyAlignment="1">
      <alignment horizontal="left"/>
    </xf>
    <xf numFmtId="4" fontId="100" fillId="55" borderId="152" xfId="0" applyNumberFormat="1" applyFont="1" applyFill="1" applyBorder="1" applyAlignment="1">
      <alignment/>
    </xf>
    <xf numFmtId="0" fontId="99" fillId="55" borderId="0" xfId="0" applyFont="1" applyFill="1" applyBorder="1" applyAlignment="1">
      <alignment/>
    </xf>
    <xf numFmtId="0" fontId="99" fillId="55" borderId="0" xfId="0" applyFont="1" applyFill="1" applyAlignment="1">
      <alignment/>
    </xf>
    <xf numFmtId="0" fontId="90" fillId="0" borderId="19" xfId="0" applyFont="1" applyFill="1" applyBorder="1" applyAlignment="1" applyProtection="1">
      <alignment horizontal="left"/>
      <protection locked="0"/>
    </xf>
    <xf numFmtId="0" fontId="90" fillId="0" borderId="20" xfId="0" applyFont="1" applyFill="1" applyBorder="1" applyAlignment="1" applyProtection="1">
      <alignment horizontal="left"/>
      <protection locked="0"/>
    </xf>
    <xf numFmtId="0" fontId="90" fillId="0" borderId="21" xfId="0" applyFont="1" applyFill="1" applyBorder="1" applyAlignment="1" applyProtection="1">
      <alignment horizontal="left"/>
      <protection locked="0"/>
    </xf>
    <xf numFmtId="0" fontId="90" fillId="0" borderId="22" xfId="0" applyFont="1" applyFill="1" applyBorder="1" applyAlignment="1" applyProtection="1">
      <alignment horizontal="left"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90" fillId="0" borderId="23" xfId="0" applyFont="1" applyFill="1" applyBorder="1" applyAlignment="1" applyProtection="1">
      <alignment horizontal="left"/>
      <protection locked="0"/>
    </xf>
    <xf numFmtId="0" fontId="99" fillId="0" borderId="22" xfId="0" applyFont="1" applyFill="1" applyBorder="1" applyAlignment="1" applyProtection="1">
      <alignment horizontal="left"/>
      <protection locked="0"/>
    </xf>
    <xf numFmtId="0" fontId="99" fillId="0" borderId="0" xfId="0" applyFont="1" applyFill="1" applyBorder="1" applyAlignment="1" applyProtection="1">
      <alignment horizontal="left"/>
      <protection locked="0"/>
    </xf>
    <xf numFmtId="0" fontId="99" fillId="0" borderId="23" xfId="0" applyFont="1" applyFill="1" applyBorder="1" applyAlignment="1" applyProtection="1">
      <alignment horizontal="left"/>
      <protection locked="0"/>
    </xf>
    <xf numFmtId="0" fontId="100" fillId="0" borderId="22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23" xfId="0" applyFont="1" applyFill="1" applyBorder="1" applyAlignment="1" applyProtection="1">
      <alignment horizontal="left" vertical="center"/>
      <protection locked="0"/>
    </xf>
    <xf numFmtId="0" fontId="108" fillId="0" borderId="22" xfId="0" applyFont="1" applyFill="1" applyBorder="1" applyAlignment="1" applyProtection="1">
      <alignment horizontal="left"/>
      <protection locked="0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23" xfId="0" applyFont="1" applyFill="1" applyBorder="1" applyAlignment="1" applyProtection="1">
      <alignment horizontal="left"/>
      <protection locked="0"/>
    </xf>
    <xf numFmtId="0" fontId="90" fillId="0" borderId="22" xfId="0" applyFont="1" applyFill="1" applyBorder="1" applyAlignment="1" applyProtection="1">
      <alignment horizontal="left" vertical="center"/>
      <protection locked="0"/>
    </xf>
    <xf numFmtId="0" fontId="90" fillId="0" borderId="0" xfId="0" applyFont="1" applyFill="1" applyBorder="1" applyAlignment="1" applyProtection="1">
      <alignment horizontal="left" vertical="center"/>
      <protection locked="0"/>
    </xf>
    <xf numFmtId="0" fontId="90" fillId="0" borderId="23" xfId="0" applyFont="1" applyFill="1" applyBorder="1" applyAlignment="1" applyProtection="1">
      <alignment horizontal="left" vertical="center"/>
      <protection locked="0"/>
    </xf>
    <xf numFmtId="0" fontId="90" fillId="0" borderId="25" xfId="0" applyFont="1" applyFill="1" applyBorder="1" applyAlignment="1" applyProtection="1">
      <alignment horizontal="left"/>
      <protection locked="0"/>
    </xf>
    <xf numFmtId="0" fontId="90" fillId="0" borderId="26" xfId="0" applyFont="1" applyFill="1" applyBorder="1" applyAlignment="1" applyProtection="1">
      <alignment horizontal="left"/>
      <protection locked="0"/>
    </xf>
    <xf numFmtId="0" fontId="90" fillId="0" borderId="27" xfId="0" applyFont="1" applyFill="1" applyBorder="1" applyAlignment="1" applyProtection="1">
      <alignment horizontal="left"/>
      <protection locked="0"/>
    </xf>
    <xf numFmtId="0" fontId="106" fillId="0" borderId="153" xfId="0" applyFont="1" applyBorder="1" applyAlignment="1" applyProtection="1">
      <alignment horizontal="left"/>
      <protection locked="0"/>
    </xf>
    <xf numFmtId="0" fontId="106" fillId="0" borderId="154" xfId="0" applyFont="1" applyBorder="1" applyAlignment="1" applyProtection="1">
      <alignment horizontal="left"/>
      <protection locked="0"/>
    </xf>
    <xf numFmtId="0" fontId="106" fillId="0" borderId="155" xfId="0" applyFont="1" applyBorder="1" applyAlignment="1" applyProtection="1">
      <alignment horizontal="left"/>
      <protection locked="0"/>
    </xf>
    <xf numFmtId="0" fontId="106" fillId="0" borderId="156" xfId="0" applyFont="1" applyBorder="1" applyAlignment="1" applyProtection="1">
      <alignment horizontal="left"/>
      <protection locked="0"/>
    </xf>
    <xf numFmtId="0" fontId="106" fillId="0" borderId="157" xfId="0" applyFont="1" applyBorder="1" applyAlignment="1" applyProtection="1">
      <alignment horizontal="left"/>
      <protection locked="0"/>
    </xf>
    <xf numFmtId="0" fontId="106" fillId="0" borderId="158" xfId="0" applyFont="1" applyBorder="1" applyAlignment="1" applyProtection="1">
      <alignment horizontal="left"/>
      <protection locked="0"/>
    </xf>
    <xf numFmtId="0" fontId="106" fillId="0" borderId="159" xfId="0" applyFont="1" applyBorder="1" applyAlignment="1" applyProtection="1">
      <alignment horizontal="left"/>
      <protection locked="0"/>
    </xf>
    <xf numFmtId="0" fontId="116" fillId="0" borderId="0" xfId="0" applyFont="1" applyAlignment="1" applyProtection="1">
      <alignment horizontal="left"/>
      <protection locked="0"/>
    </xf>
    <xf numFmtId="0" fontId="106" fillId="0" borderId="0" xfId="0" applyFont="1" applyAlignment="1" applyProtection="1">
      <alignment horizontal="left"/>
      <protection locked="0"/>
    </xf>
    <xf numFmtId="0" fontId="106" fillId="0" borderId="160" xfId="0" applyFont="1" applyBorder="1" applyAlignment="1" applyProtection="1">
      <alignment horizontal="left"/>
      <protection locked="0"/>
    </xf>
    <xf numFmtId="0" fontId="99" fillId="55" borderId="161" xfId="0" applyFont="1" applyFill="1" applyBorder="1" applyAlignment="1" applyProtection="1">
      <alignment/>
      <protection locked="0"/>
    </xf>
    <xf numFmtId="164" fontId="105" fillId="55" borderId="29" xfId="0" applyNumberFormat="1" applyFont="1" applyFill="1" applyBorder="1" applyAlignment="1" applyProtection="1">
      <alignment horizontal="center"/>
      <protection locked="0"/>
    </xf>
    <xf numFmtId="164" fontId="105" fillId="55" borderId="30" xfId="0" applyNumberFormat="1" applyFont="1" applyFill="1" applyBorder="1" applyAlignment="1" applyProtection="1">
      <alignment horizontal="center"/>
      <protection locked="0"/>
    </xf>
    <xf numFmtId="164" fontId="105" fillId="55" borderId="28" xfId="0" applyNumberFormat="1" applyFont="1" applyFill="1" applyBorder="1" applyAlignment="1" applyProtection="1">
      <alignment horizontal="center"/>
      <protection locked="0"/>
    </xf>
    <xf numFmtId="0" fontId="90" fillId="55" borderId="29" xfId="0" applyFont="1" applyFill="1" applyBorder="1" applyAlignment="1" applyProtection="1">
      <alignment/>
      <protection locked="0"/>
    </xf>
    <xf numFmtId="10" fontId="90" fillId="55" borderId="29" xfId="0" applyNumberFormat="1" applyFont="1" applyFill="1" applyBorder="1" applyAlignment="1" applyProtection="1">
      <alignment horizontal="center"/>
      <protection locked="0"/>
    </xf>
    <xf numFmtId="3" fontId="90" fillId="55" borderId="29" xfId="0" applyNumberFormat="1" applyFont="1" applyFill="1" applyBorder="1" applyAlignment="1" applyProtection="1">
      <alignment/>
      <protection locked="0"/>
    </xf>
    <xf numFmtId="4" fontId="90" fillId="55" borderId="29" xfId="0" applyNumberFormat="1" applyFont="1" applyFill="1" applyBorder="1" applyAlignment="1" applyProtection="1">
      <alignment/>
      <protection locked="0"/>
    </xf>
    <xf numFmtId="0" fontId="90" fillId="55" borderId="30" xfId="0" applyFont="1" applyFill="1" applyBorder="1" applyAlignment="1" applyProtection="1">
      <alignment/>
      <protection locked="0"/>
    </xf>
    <xf numFmtId="10" fontId="90" fillId="55" borderId="30" xfId="0" applyNumberFormat="1" applyFont="1" applyFill="1" applyBorder="1" applyAlignment="1" applyProtection="1">
      <alignment horizontal="center"/>
      <protection locked="0"/>
    </xf>
    <xf numFmtId="3" fontId="90" fillId="55" borderId="30" xfId="0" applyNumberFormat="1" applyFont="1" applyFill="1" applyBorder="1" applyAlignment="1" applyProtection="1">
      <alignment/>
      <protection locked="0"/>
    </xf>
    <xf numFmtId="4" fontId="90" fillId="55" borderId="30" xfId="0" applyNumberFormat="1" applyFont="1" applyFill="1" applyBorder="1" applyAlignment="1" applyProtection="1">
      <alignment/>
      <protection locked="0"/>
    </xf>
    <xf numFmtId="4" fontId="99" fillId="55" borderId="41" xfId="0" applyNumberFormat="1" applyFont="1" applyFill="1" applyBorder="1" applyAlignment="1" applyProtection="1">
      <alignment/>
      <protection locked="0"/>
    </xf>
    <xf numFmtId="4" fontId="99" fillId="55" borderId="42" xfId="0" applyNumberFormat="1" applyFont="1" applyFill="1" applyBorder="1" applyAlignment="1" applyProtection="1">
      <alignment/>
      <protection locked="0"/>
    </xf>
    <xf numFmtId="4" fontId="98" fillId="55" borderId="40" xfId="0" applyNumberFormat="1" applyFont="1" applyFill="1" applyBorder="1" applyAlignment="1" applyProtection="1">
      <alignment/>
      <protection locked="0"/>
    </xf>
    <xf numFmtId="4" fontId="99" fillId="55" borderId="132" xfId="0" applyNumberFormat="1" applyFont="1" applyFill="1" applyBorder="1" applyAlignment="1" applyProtection="1">
      <alignment/>
      <protection locked="0"/>
    </xf>
    <xf numFmtId="4" fontId="99" fillId="55" borderId="162" xfId="0" applyNumberFormat="1" applyFont="1" applyFill="1" applyBorder="1" applyAlignment="1" applyProtection="1">
      <alignment/>
      <protection locked="0"/>
    </xf>
    <xf numFmtId="4" fontId="99" fillId="55" borderId="163" xfId="0" applyNumberFormat="1" applyFont="1" applyFill="1" applyBorder="1" applyAlignment="1" applyProtection="1">
      <alignment/>
      <protection locked="0"/>
    </xf>
    <xf numFmtId="4" fontId="99" fillId="55" borderId="164" xfId="0" applyNumberFormat="1" applyFont="1" applyFill="1" applyBorder="1" applyAlignment="1" applyProtection="1">
      <alignment/>
      <protection locked="0"/>
    </xf>
    <xf numFmtId="4" fontId="99" fillId="55" borderId="112" xfId="0" applyNumberFormat="1" applyFont="1" applyFill="1" applyBorder="1" applyAlignment="1" applyProtection="1">
      <alignment/>
      <protection locked="0"/>
    </xf>
    <xf numFmtId="4" fontId="99" fillId="55" borderId="116" xfId="0" applyNumberFormat="1" applyFont="1" applyFill="1" applyBorder="1" applyAlignment="1" applyProtection="1">
      <alignment/>
      <protection locked="0"/>
    </xf>
    <xf numFmtId="4" fontId="99" fillId="55" borderId="124" xfId="0" applyNumberFormat="1" applyFont="1" applyFill="1" applyBorder="1" applyAlignment="1" applyProtection="1">
      <alignment/>
      <protection locked="0"/>
    </xf>
    <xf numFmtId="4" fontId="98" fillId="55" borderId="111" xfId="0" applyNumberFormat="1" applyFont="1" applyFill="1" applyBorder="1" applyAlignment="1" applyProtection="1">
      <alignment/>
      <protection locked="0"/>
    </xf>
    <xf numFmtId="4" fontId="98" fillId="55" borderId="115" xfId="0" applyNumberFormat="1" applyFont="1" applyFill="1" applyBorder="1" applyAlignment="1" applyProtection="1">
      <alignment/>
      <protection locked="0"/>
    </xf>
    <xf numFmtId="4" fontId="98" fillId="55" borderId="121" xfId="0" applyNumberFormat="1" applyFont="1" applyFill="1" applyBorder="1" applyAlignment="1" applyProtection="1">
      <alignment/>
      <protection locked="0"/>
    </xf>
    <xf numFmtId="4" fontId="99" fillId="55" borderId="165" xfId="0" applyNumberFormat="1" applyFont="1" applyFill="1" applyBorder="1" applyAlignment="1" applyProtection="1">
      <alignment/>
      <protection locked="0"/>
    </xf>
    <xf numFmtId="4" fontId="99" fillId="55" borderId="166" xfId="0" applyNumberFormat="1" applyFont="1" applyFill="1" applyBorder="1" applyAlignment="1" applyProtection="1">
      <alignment/>
      <protection locked="0"/>
    </xf>
    <xf numFmtId="4" fontId="99" fillId="55" borderId="167" xfId="0" applyNumberFormat="1" applyFont="1" applyFill="1" applyBorder="1" applyAlignment="1" applyProtection="1">
      <alignment/>
      <protection locked="0"/>
    </xf>
    <xf numFmtId="4" fontId="99" fillId="55" borderId="168" xfId="0" applyNumberFormat="1" applyFont="1" applyFill="1" applyBorder="1" applyAlignment="1" applyProtection="1">
      <alignment/>
      <protection locked="0"/>
    </xf>
    <xf numFmtId="4" fontId="99" fillId="55" borderId="50" xfId="0" applyNumberFormat="1" applyFont="1" applyFill="1" applyBorder="1" applyAlignment="1" applyProtection="1">
      <alignment/>
      <protection locked="0"/>
    </xf>
    <xf numFmtId="4" fontId="98" fillId="55" borderId="47" xfId="0" applyNumberFormat="1" applyFont="1" applyFill="1" applyBorder="1" applyAlignment="1" applyProtection="1">
      <alignment/>
      <protection locked="0"/>
    </xf>
    <xf numFmtId="4" fontId="112" fillId="55" borderId="39" xfId="0" applyNumberFormat="1" applyFont="1" applyFill="1" applyBorder="1" applyAlignment="1" applyProtection="1">
      <alignment/>
      <protection locked="0"/>
    </xf>
    <xf numFmtId="4" fontId="112" fillId="55" borderId="45" xfId="0" applyNumberFormat="1" applyFont="1" applyFill="1" applyBorder="1" applyAlignment="1" applyProtection="1">
      <alignment/>
      <protection locked="0"/>
    </xf>
    <xf numFmtId="4" fontId="99" fillId="55" borderId="147" xfId="0" applyNumberFormat="1" applyFont="1" applyFill="1" applyBorder="1" applyAlignment="1" applyProtection="1">
      <alignment/>
      <protection locked="0"/>
    </xf>
    <xf numFmtId="4" fontId="112" fillId="55" borderId="145" xfId="0" applyNumberFormat="1" applyFont="1" applyFill="1" applyBorder="1" applyAlignment="1" applyProtection="1">
      <alignment/>
      <protection locked="0"/>
    </xf>
    <xf numFmtId="4" fontId="100" fillId="55" borderId="152" xfId="0" applyNumberFormat="1" applyFont="1" applyFill="1" applyBorder="1" applyAlignment="1" applyProtection="1">
      <alignment/>
      <protection locked="0"/>
    </xf>
    <xf numFmtId="0" fontId="99" fillId="55" borderId="162" xfId="0" applyFont="1" applyFill="1" applyBorder="1" applyAlignment="1" applyProtection="1">
      <alignment horizontal="center" vertical="center"/>
      <protection locked="0"/>
    </xf>
    <xf numFmtId="3" fontId="99" fillId="55" borderId="162" xfId="0" applyNumberFormat="1" applyFont="1" applyFill="1" applyBorder="1" applyAlignment="1" applyProtection="1">
      <alignment horizontal="center" vertical="center"/>
      <protection locked="0"/>
    </xf>
    <xf numFmtId="4" fontId="99" fillId="55" borderId="162" xfId="0" applyNumberFormat="1" applyFont="1" applyFill="1" applyBorder="1" applyAlignment="1" applyProtection="1">
      <alignment vertical="center"/>
      <protection locked="0"/>
    </xf>
    <xf numFmtId="0" fontId="99" fillId="55" borderId="112" xfId="0" applyFont="1" applyFill="1" applyBorder="1" applyAlignment="1" applyProtection="1">
      <alignment horizontal="center" vertical="center"/>
      <protection locked="0"/>
    </xf>
    <xf numFmtId="0" fontId="99" fillId="55" borderId="112" xfId="0" applyFont="1" applyFill="1" applyBorder="1" applyAlignment="1" applyProtection="1">
      <alignment vertical="center"/>
      <protection locked="0"/>
    </xf>
    <xf numFmtId="3" fontId="99" fillId="55" borderId="112" xfId="0" applyNumberFormat="1" applyFont="1" applyFill="1" applyBorder="1" applyAlignment="1" applyProtection="1">
      <alignment horizontal="center" vertical="center"/>
      <protection locked="0"/>
    </xf>
    <xf numFmtId="4" fontId="99" fillId="55" borderId="112" xfId="0" applyNumberFormat="1" applyFont="1" applyFill="1" applyBorder="1" applyAlignment="1" applyProtection="1">
      <alignment vertical="center"/>
      <protection locked="0"/>
    </xf>
    <xf numFmtId="4" fontId="98" fillId="55" borderId="62" xfId="0" applyNumberFormat="1" applyFont="1" applyFill="1" applyBorder="1" applyAlignment="1" applyProtection="1">
      <alignment vertical="center"/>
      <protection locked="0"/>
    </xf>
    <xf numFmtId="4" fontId="99" fillId="55" borderId="169" xfId="0" applyNumberFormat="1" applyFont="1" applyFill="1" applyBorder="1" applyAlignment="1" applyProtection="1">
      <alignment vertical="center"/>
      <protection locked="0"/>
    </xf>
    <xf numFmtId="4" fontId="99" fillId="55" borderId="170" xfId="0" applyNumberFormat="1" applyFont="1" applyFill="1" applyBorder="1" applyAlignment="1" applyProtection="1">
      <alignment vertical="center"/>
      <protection locked="0"/>
    </xf>
    <xf numFmtId="4" fontId="99" fillId="55" borderId="171" xfId="0" applyNumberFormat="1" applyFont="1" applyFill="1" applyBorder="1" applyAlignment="1" applyProtection="1">
      <alignment vertical="center"/>
      <protection locked="0"/>
    </xf>
    <xf numFmtId="4" fontId="98" fillId="55" borderId="65" xfId="0" applyNumberFormat="1" applyFont="1" applyFill="1" applyBorder="1" applyAlignment="1" applyProtection="1">
      <alignment vertical="center"/>
      <protection locked="0"/>
    </xf>
    <xf numFmtId="4" fontId="99" fillId="55" borderId="172" xfId="0" applyNumberFormat="1" applyFont="1" applyFill="1" applyBorder="1" applyAlignment="1" applyProtection="1">
      <alignment vertical="center"/>
      <protection locked="0"/>
    </xf>
    <xf numFmtId="4" fontId="99" fillId="55" borderId="173" xfId="0" applyNumberFormat="1" applyFont="1" applyFill="1" applyBorder="1" applyAlignment="1" applyProtection="1">
      <alignment vertical="center"/>
      <protection locked="0"/>
    </xf>
    <xf numFmtId="4" fontId="99" fillId="55" borderId="174" xfId="0" applyNumberFormat="1" applyFont="1" applyFill="1" applyBorder="1" applyAlignment="1" applyProtection="1">
      <alignment vertical="center"/>
      <protection locked="0"/>
    </xf>
    <xf numFmtId="4" fontId="98" fillId="55" borderId="63" xfId="0" applyNumberFormat="1" applyFont="1" applyFill="1" applyBorder="1" applyAlignment="1" applyProtection="1">
      <alignment vertical="center"/>
      <protection locked="0"/>
    </xf>
    <xf numFmtId="4" fontId="99" fillId="55" borderId="175" xfId="0" applyNumberFormat="1" applyFont="1" applyFill="1" applyBorder="1" applyAlignment="1" applyProtection="1">
      <alignment vertical="center"/>
      <protection locked="0"/>
    </xf>
    <xf numFmtId="4" fontId="99" fillId="55" borderId="176" xfId="0" applyNumberFormat="1" applyFont="1" applyFill="1" applyBorder="1" applyAlignment="1" applyProtection="1">
      <alignment vertical="center"/>
      <protection locked="0"/>
    </xf>
    <xf numFmtId="4" fontId="99" fillId="55" borderId="177" xfId="0" applyNumberFormat="1" applyFont="1" applyFill="1" applyBorder="1" applyAlignment="1" applyProtection="1">
      <alignment vertical="center"/>
      <protection locked="0"/>
    </xf>
    <xf numFmtId="4" fontId="99" fillId="55" borderId="178" xfId="0" applyNumberFormat="1" applyFont="1" applyFill="1" applyBorder="1" applyAlignment="1" applyProtection="1">
      <alignment vertical="center"/>
      <protection locked="0"/>
    </xf>
    <xf numFmtId="4" fontId="99" fillId="55" borderId="179" xfId="0" applyNumberFormat="1" applyFont="1" applyFill="1" applyBorder="1" applyAlignment="1" applyProtection="1">
      <alignment vertical="center"/>
      <protection locked="0"/>
    </xf>
    <xf numFmtId="4" fontId="99" fillId="55" borderId="180" xfId="0" applyNumberFormat="1" applyFont="1" applyFill="1" applyBorder="1" applyAlignment="1" applyProtection="1">
      <alignment vertical="center"/>
      <protection locked="0"/>
    </xf>
    <xf numFmtId="4" fontId="99" fillId="55" borderId="181" xfId="0" applyNumberFormat="1" applyFont="1" applyFill="1" applyBorder="1" applyAlignment="1" applyProtection="1">
      <alignment vertical="center"/>
      <protection locked="0"/>
    </xf>
    <xf numFmtId="0" fontId="99" fillId="55" borderId="57" xfId="0" applyFont="1" applyFill="1" applyBorder="1" applyAlignment="1" applyProtection="1">
      <alignment horizontal="left" vertical="center"/>
      <protection locked="0"/>
    </xf>
    <xf numFmtId="0" fontId="99" fillId="55" borderId="67" xfId="0" applyFont="1" applyFill="1" applyBorder="1" applyAlignment="1" applyProtection="1">
      <alignment horizontal="lef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9" fillId="55" borderId="106" xfId="0" applyNumberFormat="1" applyFont="1" applyFill="1" applyBorder="1" applyAlignment="1" applyProtection="1">
      <alignment horizontal="left" vertical="center"/>
      <protection locked="0"/>
    </xf>
    <xf numFmtId="10" fontId="99" fillId="55" borderId="72" xfId="1065" applyNumberFormat="1" applyFont="1" applyFill="1" applyBorder="1" applyAlignment="1" applyProtection="1">
      <alignment vertical="center"/>
      <protection locked="0"/>
    </xf>
    <xf numFmtId="4" fontId="99" fillId="55" borderId="72" xfId="0" applyNumberFormat="1" applyFont="1" applyFill="1" applyBorder="1" applyAlignment="1" applyProtection="1">
      <alignment vertical="center"/>
      <protection locked="0"/>
    </xf>
    <xf numFmtId="10" fontId="99" fillId="55" borderId="66" xfId="1065" applyNumberFormat="1" applyFont="1" applyFill="1" applyBorder="1" applyAlignment="1" applyProtection="1">
      <alignment vertical="center"/>
      <protection locked="0"/>
    </xf>
    <xf numFmtId="4" fontId="99" fillId="55" borderId="66" xfId="0" applyNumberFormat="1" applyFont="1" applyFill="1" applyBorder="1" applyAlignment="1" applyProtection="1">
      <alignment vertical="center"/>
      <protection locked="0"/>
    </xf>
    <xf numFmtId="10" fontId="99" fillId="55" borderId="106" xfId="1065" applyNumberFormat="1" applyFont="1" applyFill="1" applyBorder="1" applyAlignment="1" applyProtection="1">
      <alignment vertical="center"/>
      <protection locked="0"/>
    </xf>
    <xf numFmtId="4" fontId="99" fillId="55" borderId="106" xfId="0" applyNumberFormat="1" applyFont="1" applyFill="1" applyBorder="1" applyAlignment="1" applyProtection="1">
      <alignment vertical="center"/>
      <protection locked="0"/>
    </xf>
    <xf numFmtId="10" fontId="99" fillId="55" borderId="67" xfId="1065" applyNumberFormat="1" applyFont="1" applyFill="1" applyBorder="1" applyAlignment="1" applyProtection="1">
      <alignment vertical="center"/>
      <protection locked="0"/>
    </xf>
    <xf numFmtId="4" fontId="99" fillId="55" borderId="67" xfId="0" applyNumberFormat="1" applyFont="1" applyFill="1" applyBorder="1" applyAlignment="1" applyProtection="1">
      <alignment vertical="center"/>
      <protection locked="0"/>
    </xf>
    <xf numFmtId="10" fontId="98" fillId="55" borderId="61" xfId="1065" applyNumberFormat="1" applyFont="1" applyFill="1" applyBorder="1" applyAlignment="1">
      <alignment vertical="center"/>
    </xf>
    <xf numFmtId="4" fontId="98" fillId="55" borderId="81" xfId="0" applyNumberFormat="1" applyFont="1" applyFill="1" applyBorder="1" applyAlignment="1" applyProtection="1">
      <alignment vertical="center"/>
      <protection locked="0"/>
    </xf>
    <xf numFmtId="4" fontId="99" fillId="55" borderId="62" xfId="0" applyNumberFormat="1" applyFont="1" applyFill="1" applyBorder="1" applyAlignment="1" applyProtection="1">
      <alignment vertical="center"/>
      <protection locked="0"/>
    </xf>
    <xf numFmtId="4" fontId="99" fillId="55" borderId="94" xfId="0" applyNumberFormat="1" applyFont="1" applyFill="1" applyBorder="1" applyAlignment="1" applyProtection="1">
      <alignment horizontal="left" vertical="center"/>
      <protection locked="0"/>
    </xf>
    <xf numFmtId="4" fontId="99" fillId="55" borderId="71" xfId="0" applyNumberFormat="1" applyFont="1" applyFill="1" applyBorder="1" applyAlignment="1" applyProtection="1">
      <alignment vertical="center"/>
      <protection locked="0"/>
    </xf>
    <xf numFmtId="4" fontId="99" fillId="55" borderId="65" xfId="0" applyNumberFormat="1" applyFont="1" applyFill="1" applyBorder="1" applyAlignment="1" applyProtection="1">
      <alignment vertical="center"/>
      <protection locked="0"/>
    </xf>
    <xf numFmtId="4" fontId="99" fillId="55" borderId="182" xfId="0" applyNumberFormat="1" applyFont="1" applyFill="1" applyBorder="1" applyAlignment="1" applyProtection="1">
      <alignment vertical="center"/>
      <protection locked="0"/>
    </xf>
    <xf numFmtId="4" fontId="99" fillId="55" borderId="63" xfId="0" applyNumberFormat="1" applyFont="1" applyFill="1" applyBorder="1" applyAlignment="1" applyProtection="1">
      <alignment vertical="center"/>
      <protection locked="0"/>
    </xf>
    <xf numFmtId="0" fontId="99" fillId="55" borderId="70" xfId="0" applyFont="1" applyFill="1" applyBorder="1" applyAlignment="1" applyProtection="1">
      <alignment horizontal="left" vertical="center"/>
      <protection locked="0"/>
    </xf>
    <xf numFmtId="0" fontId="99" fillId="55" borderId="56" xfId="0" applyFont="1" applyFill="1" applyBorder="1" applyAlignment="1" applyProtection="1">
      <alignment horizontal="left" vertical="center"/>
      <protection locked="0"/>
    </xf>
    <xf numFmtId="0" fontId="99" fillId="55" borderId="58" xfId="0" applyFont="1" applyFill="1" applyBorder="1" applyAlignment="1" applyProtection="1">
      <alignment horizontal="left" vertical="center"/>
      <protection locked="0"/>
    </xf>
    <xf numFmtId="0" fontId="99" fillId="55" borderId="71" xfId="0" applyFont="1" applyFill="1" applyBorder="1" applyAlignment="1" applyProtection="1">
      <alignment horizontal="left" vertical="center"/>
      <protection locked="0"/>
    </xf>
    <xf numFmtId="0" fontId="99" fillId="55" borderId="65" xfId="0" applyFont="1" applyFill="1" applyBorder="1" applyAlignment="1" applyProtection="1">
      <alignment horizontal="left" vertical="center"/>
      <protection locked="0"/>
    </xf>
    <xf numFmtId="0" fontId="99" fillId="55" borderId="63" xfId="0" applyFont="1" applyFill="1" applyBorder="1" applyAlignment="1" applyProtection="1">
      <alignment horizontal="left" vertical="center"/>
      <protection locked="0"/>
    </xf>
    <xf numFmtId="4" fontId="98" fillId="55" borderId="64" xfId="0" applyNumberFormat="1" applyFont="1" applyFill="1" applyBorder="1" applyAlignment="1" applyProtection="1">
      <alignment vertical="center"/>
      <protection locked="0"/>
    </xf>
    <xf numFmtId="4" fontId="98" fillId="55" borderId="92" xfId="0" applyNumberFormat="1" applyFont="1" applyFill="1" applyBorder="1" applyAlignment="1" applyProtection="1">
      <alignment vertical="center"/>
      <protection locked="0"/>
    </xf>
    <xf numFmtId="4" fontId="98" fillId="55" borderId="93" xfId="0" applyNumberFormat="1" applyFont="1" applyFill="1" applyBorder="1" applyAlignment="1" applyProtection="1">
      <alignment vertical="center"/>
      <protection locked="0"/>
    </xf>
    <xf numFmtId="4" fontId="99" fillId="55" borderId="183" xfId="0" applyNumberFormat="1" applyFont="1" applyFill="1" applyBorder="1" applyAlignment="1" applyProtection="1">
      <alignment vertical="center"/>
      <protection locked="0"/>
    </xf>
    <xf numFmtId="4" fontId="99" fillId="55" borderId="184" xfId="0" applyNumberFormat="1" applyFont="1" applyFill="1" applyBorder="1" applyAlignment="1" applyProtection="1">
      <alignment vertical="center"/>
      <protection locked="0"/>
    </xf>
    <xf numFmtId="4" fontId="99" fillId="55" borderId="185" xfId="0" applyNumberFormat="1" applyFont="1" applyFill="1" applyBorder="1" applyAlignment="1" applyProtection="1">
      <alignment vertical="center"/>
      <protection locked="0"/>
    </xf>
    <xf numFmtId="0" fontId="105" fillId="55" borderId="74" xfId="0" applyFont="1" applyFill="1" applyBorder="1" applyAlignment="1" applyProtection="1">
      <alignment horizontal="center" vertical="center"/>
      <protection locked="0"/>
    </xf>
    <xf numFmtId="4" fontId="99" fillId="55" borderId="70" xfId="0" applyNumberFormat="1" applyFont="1" applyFill="1" applyBorder="1" applyAlignment="1" applyProtection="1">
      <alignment horizontal="left" vertical="center"/>
      <protection locked="0"/>
    </xf>
    <xf numFmtId="4" fontId="99" fillId="55" borderId="58" xfId="0" applyNumberFormat="1" applyFont="1" applyFill="1" applyBorder="1" applyAlignment="1" applyProtection="1">
      <alignment horizontal="left" vertical="center"/>
      <protection locked="0"/>
    </xf>
    <xf numFmtId="4" fontId="99" fillId="55" borderId="63" xfId="0" applyNumberFormat="1" applyFont="1" applyFill="1" applyBorder="1" applyAlignment="1" applyProtection="1">
      <alignment horizontal="left" vertical="center"/>
      <protection locked="0"/>
    </xf>
    <xf numFmtId="4" fontId="105" fillId="55" borderId="71" xfId="0" applyNumberFormat="1" applyFont="1" applyFill="1" applyBorder="1" applyAlignment="1" applyProtection="1">
      <alignment vertical="center"/>
      <protection locked="0"/>
    </xf>
    <xf numFmtId="4" fontId="105" fillId="55" borderId="39" xfId="0" applyNumberFormat="1" applyFont="1" applyFill="1" applyBorder="1" applyAlignment="1" applyProtection="1">
      <alignment vertical="center"/>
      <protection locked="0"/>
    </xf>
    <xf numFmtId="4" fontId="99" fillId="55" borderId="69" xfId="0" applyNumberFormat="1" applyFont="1" applyFill="1" applyBorder="1" applyAlignment="1" applyProtection="1">
      <alignment horizontal="left" vertical="center"/>
      <protection locked="0"/>
    </xf>
    <xf numFmtId="4" fontId="99" fillId="55" borderId="72" xfId="0" applyNumberFormat="1" applyFont="1" applyFill="1" applyBorder="1" applyAlignment="1" applyProtection="1">
      <alignment horizontal="lef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9" fillId="55" borderId="57" xfId="0" applyNumberFormat="1" applyFont="1" applyFill="1" applyBorder="1" applyAlignment="1" applyProtection="1">
      <alignment horizontal="left" vertical="center"/>
      <protection locked="0"/>
    </xf>
    <xf numFmtId="4" fontId="99" fillId="55" borderId="67" xfId="0" applyNumberFormat="1" applyFont="1" applyFill="1" applyBorder="1" applyAlignment="1" applyProtection="1">
      <alignment horizontal="left" vertical="center"/>
      <protection locked="0"/>
    </xf>
    <xf numFmtId="4" fontId="99" fillId="55" borderId="55" xfId="0" applyNumberFormat="1" applyFont="1" applyFill="1" applyBorder="1" applyAlignment="1" applyProtection="1">
      <alignment horizontal="left" vertical="center"/>
      <protection locked="0"/>
    </xf>
    <xf numFmtId="3" fontId="100" fillId="55" borderId="74" xfId="0" applyNumberFormat="1" applyFont="1" applyFill="1" applyBorder="1" applyAlignment="1" applyProtection="1">
      <alignment horizontal="center" vertical="center"/>
      <protection locked="0"/>
    </xf>
    <xf numFmtId="0" fontId="98" fillId="55" borderId="186" xfId="0" applyFont="1" applyFill="1" applyBorder="1" applyAlignment="1">
      <alignment/>
    </xf>
    <xf numFmtId="0" fontId="98" fillId="55" borderId="28" xfId="0" applyFont="1" applyFill="1" applyBorder="1" applyAlignment="1">
      <alignment/>
    </xf>
    <xf numFmtId="0" fontId="98" fillId="55" borderId="161" xfId="0" applyFont="1" applyFill="1" applyBorder="1" applyAlignment="1">
      <alignment/>
    </xf>
    <xf numFmtId="0" fontId="98" fillId="55" borderId="161" xfId="0" applyFont="1" applyFill="1" applyBorder="1" applyAlignment="1" applyProtection="1">
      <alignment/>
      <protection locked="0"/>
    </xf>
    <xf numFmtId="0" fontId="105" fillId="55" borderId="29" xfId="0" applyFont="1" applyFill="1" applyBorder="1" applyAlignment="1" applyProtection="1">
      <alignment/>
      <protection locked="0"/>
    </xf>
    <xf numFmtId="0" fontId="105" fillId="55" borderId="30" xfId="0" applyFont="1" applyFill="1" applyBorder="1" applyAlignment="1" applyProtection="1">
      <alignment/>
      <protection locked="0"/>
    </xf>
    <xf numFmtId="0" fontId="105" fillId="55" borderId="28" xfId="0" applyFont="1" applyFill="1" applyBorder="1" applyAlignment="1" applyProtection="1">
      <alignment/>
      <protection locked="0"/>
    </xf>
    <xf numFmtId="10" fontId="90" fillId="55" borderId="29" xfId="0" applyNumberFormat="1" applyFont="1" applyFill="1" applyBorder="1" applyAlignment="1" applyProtection="1">
      <alignment/>
      <protection locked="0"/>
    </xf>
    <xf numFmtId="10" fontId="90" fillId="55" borderId="30" xfId="0" applyNumberFormat="1" applyFont="1" applyFill="1" applyBorder="1" applyAlignment="1" applyProtection="1">
      <alignment/>
      <protection locked="0"/>
    </xf>
    <xf numFmtId="4" fontId="99" fillId="55" borderId="62" xfId="0" applyNumberFormat="1" applyFont="1" applyFill="1" applyBorder="1" applyAlignment="1" applyProtection="1">
      <alignment horizontal="left" vertical="center"/>
      <protection locked="0"/>
    </xf>
    <xf numFmtId="0" fontId="99" fillId="55" borderId="62" xfId="0" applyFont="1" applyFill="1" applyBorder="1" applyAlignment="1" applyProtection="1">
      <alignment horizontal="left" vertical="center"/>
      <protection locked="0"/>
    </xf>
    <xf numFmtId="4" fontId="99" fillId="55" borderId="65" xfId="0" applyNumberFormat="1" applyFont="1" applyFill="1" applyBorder="1" applyAlignment="1" applyProtection="1">
      <alignment horizontal="left" vertical="center"/>
      <protection locked="0"/>
    </xf>
    <xf numFmtId="4" fontId="98" fillId="55" borderId="146" xfId="0" applyNumberFormat="1" applyFont="1" applyFill="1" applyBorder="1" applyAlignment="1" applyProtection="1">
      <alignment/>
      <protection/>
    </xf>
    <xf numFmtId="0" fontId="99" fillId="55" borderId="33" xfId="0" applyFont="1" applyFill="1" applyBorder="1" applyAlignment="1">
      <alignment/>
    </xf>
    <xf numFmtId="4" fontId="99" fillId="55" borderId="64" xfId="0" applyNumberFormat="1" applyFont="1" applyFill="1" applyBorder="1" applyAlignment="1" applyProtection="1">
      <alignment horizontal="right" vertical="center"/>
      <protection locked="0"/>
    </xf>
    <xf numFmtId="4" fontId="99" fillId="55" borderId="99" xfId="0" applyNumberFormat="1" applyFont="1" applyFill="1" applyBorder="1" applyAlignment="1" applyProtection="1">
      <alignment horizontal="right" vertical="center"/>
      <protection locked="0"/>
    </xf>
    <xf numFmtId="4" fontId="99" fillId="55" borderId="93" xfId="0" applyNumberFormat="1" applyFont="1" applyFill="1" applyBorder="1" applyAlignment="1" applyProtection="1">
      <alignment horizontal="right" vertical="center"/>
      <protection locked="0"/>
    </xf>
    <xf numFmtId="4" fontId="99" fillId="55" borderId="98" xfId="0" applyNumberFormat="1" applyFont="1" applyFill="1" applyBorder="1" applyAlignment="1" applyProtection="1">
      <alignment horizontal="right" vertical="center"/>
      <protection locked="0"/>
    </xf>
    <xf numFmtId="0" fontId="99" fillId="55" borderId="53" xfId="0" applyFont="1" applyFill="1" applyBorder="1" applyAlignment="1" applyProtection="1">
      <alignment vertical="center"/>
      <protection locked="0"/>
    </xf>
    <xf numFmtId="0" fontId="99" fillId="55" borderId="94" xfId="0" applyFont="1" applyFill="1" applyBorder="1" applyAlignment="1" applyProtection="1">
      <alignment vertical="center"/>
      <protection locked="0"/>
    </xf>
    <xf numFmtId="0" fontId="99" fillId="55" borderId="55" xfId="0" applyFont="1" applyFill="1" applyBorder="1" applyAlignment="1" applyProtection="1">
      <alignment vertical="center"/>
      <protection locked="0"/>
    </xf>
    <xf numFmtId="0" fontId="99" fillId="55" borderId="66" xfId="0" applyFont="1" applyFill="1" applyBorder="1" applyAlignment="1" applyProtection="1">
      <alignment vertical="center"/>
      <protection locked="0"/>
    </xf>
    <xf numFmtId="0" fontId="99" fillId="55" borderId="57" xfId="0" applyFont="1" applyFill="1" applyBorder="1" applyAlignment="1" applyProtection="1">
      <alignment vertical="center"/>
      <protection locked="0"/>
    </xf>
    <xf numFmtId="0" fontId="99" fillId="55" borderId="67" xfId="0" applyFont="1" applyFill="1" applyBorder="1" applyAlignment="1" applyProtection="1">
      <alignment vertical="center"/>
      <protection locked="0"/>
    </xf>
    <xf numFmtId="4" fontId="98" fillId="55" borderId="98" xfId="0" applyNumberFormat="1" applyFont="1" applyFill="1" applyBorder="1" applyAlignment="1" applyProtection="1">
      <alignment vertical="center"/>
      <protection locked="0"/>
    </xf>
    <xf numFmtId="4" fontId="99" fillId="55" borderId="187" xfId="0" applyNumberFormat="1" applyFont="1" applyFill="1" applyBorder="1" applyAlignment="1" applyProtection="1">
      <alignment horizontal="right" vertical="center"/>
      <protection locked="0"/>
    </xf>
    <xf numFmtId="4" fontId="99" fillId="55" borderId="174" xfId="0" applyNumberFormat="1" applyFont="1" applyFill="1" applyBorder="1" applyAlignment="1" applyProtection="1">
      <alignment horizontal="right" vertical="center"/>
      <protection locked="0"/>
    </xf>
    <xf numFmtId="4" fontId="99" fillId="55" borderId="177" xfId="0" applyNumberFormat="1" applyFont="1" applyFill="1" applyBorder="1" applyAlignment="1" applyProtection="1">
      <alignment horizontal="right" vertical="center"/>
      <protection locked="0"/>
    </xf>
    <xf numFmtId="4" fontId="99" fillId="55" borderId="183" xfId="0" applyNumberFormat="1" applyFont="1" applyFill="1" applyBorder="1" applyAlignment="1" applyProtection="1">
      <alignment vertical="center"/>
      <protection locked="0"/>
    </xf>
    <xf numFmtId="4" fontId="99" fillId="55" borderId="179" xfId="0" applyNumberFormat="1" applyFont="1" applyFill="1" applyBorder="1" applyAlignment="1" applyProtection="1">
      <alignment vertical="center"/>
      <protection locked="0"/>
    </xf>
    <xf numFmtId="4" fontId="99" fillId="55" borderId="185" xfId="0" applyNumberFormat="1" applyFont="1" applyFill="1" applyBorder="1" applyAlignment="1" applyProtection="1">
      <alignment horizontal="right" vertical="center"/>
      <protection locked="0"/>
    </xf>
    <xf numFmtId="4" fontId="99" fillId="55" borderId="176" xfId="0" applyNumberFormat="1" applyFont="1" applyFill="1" applyBorder="1" applyAlignment="1" applyProtection="1">
      <alignment horizontal="right" vertical="center"/>
      <protection locked="0"/>
    </xf>
    <xf numFmtId="4" fontId="99" fillId="55" borderId="177" xfId="0" applyNumberFormat="1" applyFont="1" applyFill="1" applyBorder="1" applyAlignment="1" applyProtection="1">
      <alignment horizontal="right" vertical="center"/>
      <protection locked="0"/>
    </xf>
    <xf numFmtId="4" fontId="99" fillId="55" borderId="183" xfId="0" applyNumberFormat="1" applyFont="1" applyFill="1" applyBorder="1" applyAlignment="1" applyProtection="1">
      <alignment horizontal="right" vertical="center"/>
      <protection locked="0"/>
    </xf>
    <xf numFmtId="4" fontId="99" fillId="55" borderId="179" xfId="0" applyNumberFormat="1" applyFont="1" applyFill="1" applyBorder="1" applyAlignment="1" applyProtection="1">
      <alignment horizontal="right" vertical="center"/>
      <protection locked="0"/>
    </xf>
    <xf numFmtId="4" fontId="99" fillId="55" borderId="187" xfId="0" applyNumberFormat="1" applyFont="1" applyFill="1" applyBorder="1" applyAlignment="1" applyProtection="1">
      <alignment horizontal="right" vertical="center"/>
      <protection locked="0"/>
    </xf>
    <xf numFmtId="0" fontId="99" fillId="55" borderId="71" xfId="0" applyFont="1" applyFill="1" applyBorder="1" applyAlignment="1" applyProtection="1">
      <alignment horizontal="center" vertical="center"/>
      <protection locked="0"/>
    </xf>
    <xf numFmtId="0" fontId="99" fillId="55" borderId="65" xfId="0" applyFont="1" applyFill="1" applyBorder="1" applyAlignment="1" applyProtection="1">
      <alignment horizontal="center" vertical="center"/>
      <protection locked="0"/>
    </xf>
    <xf numFmtId="0" fontId="99" fillId="55" borderId="63" xfId="0" applyFont="1" applyFill="1" applyBorder="1" applyAlignment="1" applyProtection="1">
      <alignment horizontal="center" vertical="center"/>
      <protection locked="0"/>
    </xf>
    <xf numFmtId="4" fontId="99" fillId="55" borderId="71" xfId="0" applyNumberFormat="1" applyFont="1" applyFill="1" applyBorder="1" applyAlignment="1" applyProtection="1">
      <alignment horizontal="right" vertical="center"/>
      <protection locked="0"/>
    </xf>
    <xf numFmtId="4" fontId="99" fillId="55" borderId="70" xfId="0" applyNumberFormat="1" applyFont="1" applyFill="1" applyBorder="1" applyAlignment="1" applyProtection="1">
      <alignment horizontal="right" vertical="center"/>
      <protection locked="0"/>
    </xf>
    <xf numFmtId="4" fontId="99" fillId="55" borderId="65" xfId="0" applyNumberFormat="1" applyFont="1" applyFill="1" applyBorder="1" applyAlignment="1" applyProtection="1">
      <alignment horizontal="right" vertical="center"/>
      <protection locked="0"/>
    </xf>
    <xf numFmtId="4" fontId="99" fillId="55" borderId="63" xfId="0" applyNumberFormat="1" applyFont="1" applyFill="1" applyBorder="1" applyAlignment="1" applyProtection="1">
      <alignment horizontal="right" vertical="center"/>
      <protection locked="0"/>
    </xf>
    <xf numFmtId="4" fontId="99" fillId="55" borderId="58" xfId="0" applyNumberFormat="1" applyFont="1" applyFill="1" applyBorder="1" applyAlignment="1" applyProtection="1">
      <alignment horizontal="right" vertical="center"/>
      <protection locked="0"/>
    </xf>
    <xf numFmtId="4" fontId="99" fillId="55" borderId="71" xfId="0" applyNumberFormat="1" applyFont="1" applyFill="1" applyBorder="1" applyAlignment="1" applyProtection="1">
      <alignment horizontal="right" vertical="center"/>
      <protection locked="0"/>
    </xf>
    <xf numFmtId="4" fontId="99" fillId="55" borderId="65" xfId="0" applyNumberFormat="1" applyFont="1" applyFill="1" applyBorder="1" applyAlignment="1" applyProtection="1">
      <alignment horizontal="right" vertical="center"/>
      <protection locked="0"/>
    </xf>
    <xf numFmtId="4" fontId="99" fillId="55" borderId="63" xfId="0" applyNumberFormat="1" applyFont="1" applyFill="1" applyBorder="1" applyAlignment="1" applyProtection="1">
      <alignment horizontal="right" vertical="center"/>
      <protection locked="0"/>
    </xf>
    <xf numFmtId="0" fontId="118" fillId="55" borderId="0" xfId="0" applyFont="1" applyFill="1" applyBorder="1" applyAlignment="1">
      <alignment horizontal="left" vertical="center"/>
    </xf>
    <xf numFmtId="0" fontId="119" fillId="55" borderId="0" xfId="0" applyFont="1" applyFill="1" applyBorder="1" applyAlignment="1">
      <alignment horizontal="center" vertical="center"/>
    </xf>
    <xf numFmtId="4" fontId="98" fillId="55" borderId="187" xfId="0" applyNumberFormat="1" applyFont="1" applyFill="1" applyBorder="1" applyAlignment="1">
      <alignment horizontal="right" vertical="center"/>
    </xf>
    <xf numFmtId="4" fontId="99" fillId="55" borderId="74" xfId="0" applyNumberFormat="1" applyFont="1" applyFill="1" applyBorder="1" applyAlignment="1" applyProtection="1">
      <alignment vertical="center"/>
      <protection locked="0"/>
    </xf>
    <xf numFmtId="0" fontId="99" fillId="55" borderId="53" xfId="0" applyFont="1" applyFill="1" applyBorder="1" applyAlignment="1" applyProtection="1">
      <alignment/>
      <protection locked="0"/>
    </xf>
    <xf numFmtId="0" fontId="99" fillId="55" borderId="54" xfId="0" applyFont="1" applyFill="1" applyBorder="1" applyAlignment="1" applyProtection="1">
      <alignment/>
      <protection locked="0"/>
    </xf>
    <xf numFmtId="0" fontId="99" fillId="55" borderId="94" xfId="0" applyFont="1" applyFill="1" applyBorder="1" applyAlignment="1" applyProtection="1">
      <alignment/>
      <protection locked="0"/>
    </xf>
    <xf numFmtId="0" fontId="99" fillId="55" borderId="55" xfId="0" applyFont="1" applyFill="1" applyBorder="1" applyAlignment="1" applyProtection="1">
      <alignment/>
      <protection locked="0"/>
    </xf>
    <xf numFmtId="0" fontId="99" fillId="55" borderId="56" xfId="0" applyFont="1" applyFill="1" applyBorder="1" applyAlignment="1" applyProtection="1">
      <alignment/>
      <protection locked="0"/>
    </xf>
    <xf numFmtId="0" fontId="99" fillId="55" borderId="66" xfId="0" applyFont="1" applyFill="1" applyBorder="1" applyAlignment="1" applyProtection="1">
      <alignment/>
      <protection locked="0"/>
    </xf>
    <xf numFmtId="0" fontId="99" fillId="55" borderId="57" xfId="0" applyFont="1" applyFill="1" applyBorder="1" applyAlignment="1" applyProtection="1">
      <alignment/>
      <protection locked="0"/>
    </xf>
    <xf numFmtId="0" fontId="99" fillId="55" borderId="58" xfId="0" applyFont="1" applyFill="1" applyBorder="1" applyAlignment="1" applyProtection="1">
      <alignment/>
      <protection locked="0"/>
    </xf>
    <xf numFmtId="0" fontId="99" fillId="55" borderId="67" xfId="0" applyFont="1" applyFill="1" applyBorder="1" applyAlignment="1" applyProtection="1">
      <alignment/>
      <protection locked="0"/>
    </xf>
    <xf numFmtId="165" fontId="99" fillId="55" borderId="187" xfId="0" applyNumberFormat="1" applyFont="1" applyFill="1" applyBorder="1" applyAlignment="1" applyProtection="1">
      <alignment horizontal="right" vertical="center"/>
      <protection locked="0"/>
    </xf>
    <xf numFmtId="165" fontId="99" fillId="55" borderId="187" xfId="0" applyNumberFormat="1" applyFont="1" applyFill="1" applyBorder="1" applyAlignment="1" applyProtection="1">
      <alignment horizontal="right" vertical="center"/>
      <protection locked="0"/>
    </xf>
    <xf numFmtId="165" fontId="99" fillId="55" borderId="174" xfId="0" applyNumberFormat="1" applyFont="1" applyFill="1" applyBorder="1" applyAlignment="1" applyProtection="1">
      <alignment horizontal="right" vertical="center"/>
      <protection locked="0"/>
    </xf>
    <xf numFmtId="165" fontId="99" fillId="55" borderId="177" xfId="0" applyNumberFormat="1" applyFont="1" applyFill="1" applyBorder="1" applyAlignment="1" applyProtection="1">
      <alignment horizontal="right" vertical="center"/>
      <protection locked="0"/>
    </xf>
    <xf numFmtId="0" fontId="99" fillId="55" borderId="69" xfId="0" applyFont="1" applyFill="1" applyBorder="1" applyAlignment="1">
      <alignment horizontal="left" vertical="center"/>
    </xf>
    <xf numFmtId="4" fontId="99" fillId="55" borderId="71" xfId="0" applyNumberFormat="1" applyFont="1" applyFill="1" applyBorder="1" applyAlignment="1" applyProtection="1">
      <alignment vertical="center"/>
      <protection/>
    </xf>
    <xf numFmtId="4" fontId="99" fillId="55" borderId="63" xfId="0" applyNumberFormat="1" applyFont="1" applyFill="1" applyBorder="1" applyAlignment="1" applyProtection="1">
      <alignment vertical="center"/>
      <protection/>
    </xf>
    <xf numFmtId="0" fontId="120" fillId="0" borderId="22" xfId="0" applyFont="1" applyFill="1" applyBorder="1" applyAlignment="1" applyProtection="1">
      <alignment horizontal="left"/>
      <protection locked="0"/>
    </xf>
    <xf numFmtId="0" fontId="120" fillId="0" borderId="0" xfId="0" applyFont="1" applyFill="1" applyBorder="1" applyAlignment="1" applyProtection="1">
      <alignment horizontal="left"/>
      <protection locked="0"/>
    </xf>
    <xf numFmtId="0" fontId="120" fillId="0" borderId="23" xfId="0" applyFont="1" applyFill="1" applyBorder="1" applyAlignment="1" applyProtection="1">
      <alignment horizontal="left"/>
      <protection locked="0"/>
    </xf>
    <xf numFmtId="0" fontId="120" fillId="0" borderId="22" xfId="0" applyFont="1" applyFill="1" applyBorder="1" applyAlignment="1" applyProtection="1">
      <alignment horizontal="left" vertical="center"/>
      <protection locked="0"/>
    </xf>
    <xf numFmtId="0" fontId="120" fillId="0" borderId="0" xfId="0" applyFont="1" applyFill="1" applyBorder="1" applyAlignment="1" applyProtection="1">
      <alignment horizontal="left" vertical="center"/>
      <protection locked="0"/>
    </xf>
    <xf numFmtId="0" fontId="120" fillId="0" borderId="23" xfId="0" applyFont="1" applyFill="1" applyBorder="1" applyAlignment="1" applyProtection="1">
      <alignment horizontal="left" vertical="center"/>
      <protection locked="0"/>
    </xf>
    <xf numFmtId="0" fontId="90" fillId="55" borderId="0" xfId="0" applyFont="1" applyFill="1" applyAlignment="1" applyProtection="1">
      <alignment horizontal="left"/>
      <protection/>
    </xf>
    <xf numFmtId="0" fontId="99" fillId="55" borderId="0" xfId="0" applyFont="1" applyFill="1" applyBorder="1" applyAlignment="1" applyProtection="1">
      <alignment horizontal="left" vertical="center"/>
      <protection/>
    </xf>
    <xf numFmtId="4" fontId="90" fillId="55" borderId="0" xfId="0" applyNumberFormat="1" applyFont="1" applyFill="1" applyAlignment="1" applyProtection="1">
      <alignment horizontal="left"/>
      <protection/>
    </xf>
    <xf numFmtId="0" fontId="90" fillId="55" borderId="19" xfId="0" applyFont="1" applyFill="1" applyBorder="1" applyAlignment="1" applyProtection="1">
      <alignment horizontal="left"/>
      <protection/>
    </xf>
    <xf numFmtId="0" fontId="90" fillId="55" borderId="20" xfId="0" applyFont="1" applyFill="1" applyBorder="1" applyAlignment="1" applyProtection="1">
      <alignment horizontal="left"/>
      <protection/>
    </xf>
    <xf numFmtId="4" fontId="90" fillId="55" borderId="20" xfId="0" applyNumberFormat="1" applyFont="1" applyFill="1" applyBorder="1" applyAlignment="1" applyProtection="1">
      <alignment horizontal="left"/>
      <protection/>
    </xf>
    <xf numFmtId="0" fontId="90" fillId="55" borderId="21" xfId="0" applyFont="1" applyFill="1" applyBorder="1" applyAlignment="1" applyProtection="1">
      <alignment horizontal="left"/>
      <protection/>
    </xf>
    <xf numFmtId="0" fontId="90" fillId="55" borderId="22" xfId="0" applyFont="1" applyFill="1" applyBorder="1" applyAlignment="1" applyProtection="1">
      <alignment horizontal="left"/>
      <protection/>
    </xf>
    <xf numFmtId="0" fontId="98" fillId="55" borderId="0" xfId="0" applyFont="1" applyFill="1" applyBorder="1" applyAlignment="1" applyProtection="1">
      <alignment horizontal="left"/>
      <protection/>
    </xf>
    <xf numFmtId="0" fontId="90" fillId="55" borderId="0" xfId="0" applyFont="1" applyFill="1" applyBorder="1" applyAlignment="1" applyProtection="1">
      <alignment horizontal="left"/>
      <protection/>
    </xf>
    <xf numFmtId="4" fontId="90" fillId="55" borderId="0" xfId="0" applyNumberFormat="1" applyFont="1" applyFill="1" applyBorder="1" applyAlignment="1" applyProtection="1">
      <alignment horizontal="left"/>
      <protection/>
    </xf>
    <xf numFmtId="0" fontId="90" fillId="55" borderId="23" xfId="0" applyFont="1" applyFill="1" applyBorder="1" applyAlignment="1" applyProtection="1">
      <alignment horizontal="left"/>
      <protection/>
    </xf>
    <xf numFmtId="0" fontId="99" fillId="55" borderId="23" xfId="0" applyFont="1" applyFill="1" applyBorder="1" applyAlignment="1" applyProtection="1">
      <alignment horizontal="left"/>
      <protection/>
    </xf>
    <xf numFmtId="0" fontId="108" fillId="55" borderId="0" xfId="0" applyFont="1" applyFill="1" applyBorder="1" applyAlignment="1" applyProtection="1">
      <alignment horizontal="left"/>
      <protection/>
    </xf>
    <xf numFmtId="0" fontId="99" fillId="55" borderId="22" xfId="0" applyFont="1" applyFill="1" applyBorder="1" applyAlignment="1" applyProtection="1">
      <alignment horizontal="left"/>
      <protection/>
    </xf>
    <xf numFmtId="0" fontId="98" fillId="57" borderId="0" xfId="0" applyFont="1" applyFill="1" applyBorder="1" applyAlignment="1" applyProtection="1">
      <alignment horizontal="left" vertical="center"/>
      <protection/>
    </xf>
    <xf numFmtId="0" fontId="99" fillId="55" borderId="0" xfId="0" applyFont="1" applyFill="1" applyAlignment="1" applyProtection="1">
      <alignment horizontal="left"/>
      <protection/>
    </xf>
    <xf numFmtId="0" fontId="103" fillId="55" borderId="22" xfId="0" applyFont="1" applyFill="1" applyBorder="1" applyAlignment="1" applyProtection="1">
      <alignment horizontal="left"/>
      <protection/>
    </xf>
    <xf numFmtId="0" fontId="100" fillId="56" borderId="0" xfId="0" applyFont="1" applyFill="1" applyBorder="1" applyAlignment="1" applyProtection="1">
      <alignment horizontal="left" vertical="center"/>
      <protection/>
    </xf>
    <xf numFmtId="4" fontId="100" fillId="56" borderId="0" xfId="0" applyNumberFormat="1" applyFont="1" applyFill="1" applyBorder="1" applyAlignment="1" applyProtection="1">
      <alignment horizontal="left" vertical="center"/>
      <protection/>
    </xf>
    <xf numFmtId="0" fontId="100" fillId="55" borderId="0" xfId="0" applyFont="1" applyFill="1" applyAlignment="1" applyProtection="1">
      <alignment horizontal="left" vertical="center"/>
      <protection/>
    </xf>
    <xf numFmtId="4" fontId="100" fillId="55" borderId="0" xfId="0" applyNumberFormat="1" applyFont="1" applyFill="1" applyBorder="1" applyAlignment="1" applyProtection="1">
      <alignment horizontal="left" vertical="center"/>
      <protection/>
    </xf>
    <xf numFmtId="0" fontId="98" fillId="55" borderId="0" xfId="0" applyFont="1" applyFill="1" applyBorder="1" applyAlignment="1" applyProtection="1">
      <alignment vertical="center"/>
      <protection/>
    </xf>
    <xf numFmtId="0" fontId="105" fillId="55" borderId="22" xfId="0" applyFont="1" applyFill="1" applyBorder="1" applyAlignment="1" applyProtection="1">
      <alignment horizontal="left"/>
      <protection/>
    </xf>
    <xf numFmtId="0" fontId="105" fillId="58" borderId="75" xfId="0" applyFont="1" applyFill="1" applyBorder="1" applyAlignment="1" applyProtection="1">
      <alignment vertical="center"/>
      <protection/>
    </xf>
    <xf numFmtId="0" fontId="105" fillId="58" borderId="76" xfId="0" applyFont="1" applyFill="1" applyBorder="1" applyAlignment="1" applyProtection="1">
      <alignment vertical="center"/>
      <protection/>
    </xf>
    <xf numFmtId="4" fontId="104" fillId="58" borderId="73" xfId="0" applyNumberFormat="1" applyFont="1" applyFill="1" applyBorder="1" applyAlignment="1" applyProtection="1">
      <alignment horizontal="right" vertical="center"/>
      <protection/>
    </xf>
    <xf numFmtId="1" fontId="104" fillId="58" borderId="68" xfId="0" applyNumberFormat="1" applyFont="1" applyFill="1" applyBorder="1" applyAlignment="1" applyProtection="1">
      <alignment horizontal="center" vertical="center"/>
      <protection/>
    </xf>
    <xf numFmtId="1" fontId="100" fillId="58" borderId="84" xfId="0" applyNumberFormat="1" applyFont="1" applyFill="1" applyBorder="1" applyAlignment="1" applyProtection="1">
      <alignment horizontal="left" vertical="center"/>
      <protection/>
    </xf>
    <xf numFmtId="1" fontId="104" fillId="58" borderId="68" xfId="0" applyNumberFormat="1" applyFont="1" applyFill="1" applyBorder="1" applyAlignment="1" applyProtection="1">
      <alignment horizontal="left" vertical="center"/>
      <protection/>
    </xf>
    <xf numFmtId="0" fontId="105" fillId="55" borderId="0" xfId="0" applyFont="1" applyFill="1" applyAlignment="1" applyProtection="1">
      <alignment horizontal="left" vertical="center"/>
      <protection/>
    </xf>
    <xf numFmtId="0" fontId="108" fillId="55" borderId="22" xfId="0" applyFont="1" applyFill="1" applyBorder="1" applyAlignment="1" applyProtection="1">
      <alignment horizontal="center"/>
      <protection/>
    </xf>
    <xf numFmtId="0" fontId="100" fillId="58" borderId="78" xfId="0" applyFont="1" applyFill="1" applyBorder="1" applyAlignment="1" applyProtection="1">
      <alignment vertical="center"/>
      <protection/>
    </xf>
    <xf numFmtId="0" fontId="108" fillId="58" borderId="79" xfId="0" applyFont="1" applyFill="1" applyBorder="1" applyAlignment="1" applyProtection="1">
      <alignment horizontal="center" vertical="center"/>
      <protection/>
    </xf>
    <xf numFmtId="4" fontId="108" fillId="58" borderId="74" xfId="0" applyNumberFormat="1" applyFont="1" applyFill="1" applyBorder="1" applyAlignment="1" applyProtection="1">
      <alignment horizontal="center" vertical="center"/>
      <protection/>
    </xf>
    <xf numFmtId="0" fontId="108" fillId="55" borderId="0" xfId="0" applyFont="1" applyFill="1" applyAlignment="1" applyProtection="1">
      <alignment horizontal="center" vertical="center"/>
      <protection/>
    </xf>
    <xf numFmtId="0" fontId="98" fillId="55" borderId="22" xfId="0" applyFont="1" applyFill="1" applyBorder="1" applyAlignment="1" applyProtection="1">
      <alignment horizontal="left"/>
      <protection/>
    </xf>
    <xf numFmtId="0" fontId="98" fillId="55" borderId="73" xfId="0" applyFont="1" applyFill="1" applyBorder="1" applyAlignment="1" applyProtection="1">
      <alignment vertical="center"/>
      <protection/>
    </xf>
    <xf numFmtId="0" fontId="98" fillId="55" borderId="84" xfId="0" applyFont="1" applyFill="1" applyBorder="1" applyAlignment="1" applyProtection="1">
      <alignment vertical="center"/>
      <protection/>
    </xf>
    <xf numFmtId="4" fontId="98" fillId="55" borderId="74" xfId="0" applyNumberFormat="1" applyFont="1" applyFill="1" applyBorder="1" applyAlignment="1" applyProtection="1">
      <alignment vertical="center"/>
      <protection/>
    </xf>
    <xf numFmtId="4" fontId="98" fillId="55" borderId="74" xfId="0" applyNumberFormat="1" applyFont="1" applyFill="1" applyBorder="1" applyAlignment="1" applyProtection="1">
      <alignment horizontal="left" vertical="center"/>
      <protection/>
    </xf>
    <xf numFmtId="0" fontId="98" fillId="55" borderId="74" xfId="0" applyFont="1" applyFill="1" applyBorder="1" applyAlignment="1" applyProtection="1">
      <alignment horizontal="left" vertical="center"/>
      <protection/>
    </xf>
    <xf numFmtId="0" fontId="98" fillId="55" borderId="0" xfId="0" applyFont="1" applyFill="1" applyAlignment="1" applyProtection="1">
      <alignment horizontal="left" vertical="center"/>
      <protection/>
    </xf>
    <xf numFmtId="0" fontId="99" fillId="55" borderId="53" xfId="0" applyFont="1" applyFill="1" applyBorder="1" applyAlignment="1" applyProtection="1">
      <alignment vertical="center"/>
      <protection/>
    </xf>
    <xf numFmtId="0" fontId="99" fillId="55" borderId="94" xfId="0" applyFont="1" applyFill="1" applyBorder="1" applyAlignment="1" applyProtection="1">
      <alignment vertical="center"/>
      <protection/>
    </xf>
    <xf numFmtId="0" fontId="99" fillId="55" borderId="0" xfId="0" applyFont="1" applyFill="1" applyAlignment="1" applyProtection="1">
      <alignment horizontal="left" vertical="center"/>
      <protection/>
    </xf>
    <xf numFmtId="0" fontId="99" fillId="55" borderId="57" xfId="0" applyFont="1" applyFill="1" applyBorder="1" applyAlignment="1" applyProtection="1">
      <alignment vertical="center"/>
      <protection/>
    </xf>
    <xf numFmtId="0" fontId="99" fillId="55" borderId="67" xfId="0" applyFont="1" applyFill="1" applyBorder="1" applyAlignment="1" applyProtection="1">
      <alignment vertical="center"/>
      <protection/>
    </xf>
    <xf numFmtId="0" fontId="99" fillId="55" borderId="66" xfId="0" applyFont="1" applyFill="1" applyBorder="1" applyAlignment="1" applyProtection="1">
      <alignment vertical="center"/>
      <protection/>
    </xf>
    <xf numFmtId="0" fontId="121" fillId="55" borderId="22" xfId="0" applyFont="1" applyFill="1" applyBorder="1" applyAlignment="1" applyProtection="1">
      <alignment horizontal="left"/>
      <protection/>
    </xf>
    <xf numFmtId="0" fontId="121" fillId="55" borderId="53" xfId="0" applyFont="1" applyFill="1" applyBorder="1" applyAlignment="1" applyProtection="1">
      <alignment vertical="center"/>
      <protection/>
    </xf>
    <xf numFmtId="0" fontId="121" fillId="55" borderId="94" xfId="0" applyFont="1" applyFill="1" applyBorder="1" applyAlignment="1" applyProtection="1">
      <alignment vertical="center"/>
      <protection/>
    </xf>
    <xf numFmtId="4" fontId="121" fillId="55" borderId="62" xfId="0" applyNumberFormat="1" applyFont="1" applyFill="1" applyBorder="1" applyAlignment="1" applyProtection="1">
      <alignment vertical="center"/>
      <protection/>
    </xf>
    <xf numFmtId="4" fontId="121" fillId="55" borderId="62" xfId="0" applyNumberFormat="1" applyFont="1" applyFill="1" applyBorder="1" applyAlignment="1" applyProtection="1">
      <alignment horizontal="left" vertical="center"/>
      <protection/>
    </xf>
    <xf numFmtId="0" fontId="121" fillId="55" borderId="62" xfId="0" applyFont="1" applyFill="1" applyBorder="1" applyAlignment="1" applyProtection="1">
      <alignment horizontal="left" vertical="center"/>
      <protection/>
    </xf>
    <xf numFmtId="0" fontId="121" fillId="55" borderId="23" xfId="0" applyFont="1" applyFill="1" applyBorder="1" applyAlignment="1" applyProtection="1">
      <alignment horizontal="left"/>
      <protection/>
    </xf>
    <xf numFmtId="0" fontId="121" fillId="55" borderId="0" xfId="0" applyFont="1" applyFill="1" applyAlignment="1" applyProtection="1">
      <alignment horizontal="left" vertical="center"/>
      <protection/>
    </xf>
    <xf numFmtId="0" fontId="98" fillId="55" borderId="59" xfId="0" applyFont="1" applyFill="1" applyBorder="1" applyAlignment="1" applyProtection="1">
      <alignment vertical="center"/>
      <protection/>
    </xf>
    <xf numFmtId="0" fontId="98" fillId="55" borderId="61" xfId="0" applyFont="1" applyFill="1" applyBorder="1" applyAlignment="1" applyProtection="1">
      <alignment vertical="center"/>
      <protection/>
    </xf>
    <xf numFmtId="4" fontId="98" fillId="55" borderId="64" xfId="0" applyNumberFormat="1" applyFont="1" applyFill="1" applyBorder="1" applyAlignment="1" applyProtection="1">
      <alignment vertical="center"/>
      <protection/>
    </xf>
    <xf numFmtId="4" fontId="98" fillId="55" borderId="64" xfId="0" applyNumberFormat="1" applyFont="1" applyFill="1" applyBorder="1" applyAlignment="1" applyProtection="1">
      <alignment horizontal="left" vertical="center"/>
      <protection/>
    </xf>
    <xf numFmtId="0" fontId="98" fillId="55" borderId="64" xfId="0" applyFont="1" applyFill="1" applyBorder="1" applyAlignment="1" applyProtection="1">
      <alignment horizontal="left" vertical="center"/>
      <protection/>
    </xf>
    <xf numFmtId="0" fontId="99" fillId="55" borderId="0" xfId="0" applyFont="1" applyFill="1" applyBorder="1" applyAlignment="1" applyProtection="1">
      <alignment vertical="center"/>
      <protection/>
    </xf>
    <xf numFmtId="4" fontId="99" fillId="55" borderId="0" xfId="0" applyNumberFormat="1" applyFont="1" applyFill="1" applyBorder="1" applyAlignment="1" applyProtection="1">
      <alignment horizontal="left" vertical="center"/>
      <protection/>
    </xf>
    <xf numFmtId="4" fontId="108" fillId="58" borderId="77" xfId="0" applyNumberFormat="1" applyFont="1" applyFill="1" applyBorder="1" applyAlignment="1" applyProtection="1">
      <alignment horizontal="center" vertical="center"/>
      <protection/>
    </xf>
    <xf numFmtId="1" fontId="100" fillId="58" borderId="80" xfId="0" applyNumberFormat="1" applyFont="1" applyFill="1" applyBorder="1" applyAlignment="1" applyProtection="1">
      <alignment horizontal="center" vertical="center"/>
      <protection/>
    </xf>
    <xf numFmtId="4" fontId="98" fillId="55" borderId="59" xfId="0" applyNumberFormat="1" applyFont="1" applyFill="1" applyBorder="1" applyAlignment="1" applyProtection="1">
      <alignment horizontal="left" vertical="center"/>
      <protection/>
    </xf>
    <xf numFmtId="4" fontId="98" fillId="55" borderId="60" xfId="0" applyNumberFormat="1" applyFont="1" applyFill="1" applyBorder="1" applyAlignment="1" applyProtection="1">
      <alignment horizontal="left" vertical="center"/>
      <protection/>
    </xf>
    <xf numFmtId="4" fontId="98" fillId="55" borderId="61" xfId="0" applyNumberFormat="1" applyFont="1" applyFill="1" applyBorder="1" applyAlignment="1" applyProtection="1">
      <alignment horizontal="left" vertical="center"/>
      <protection/>
    </xf>
    <xf numFmtId="4" fontId="98" fillId="55" borderId="73" xfId="0" applyNumberFormat="1" applyFont="1" applyFill="1" applyBorder="1" applyAlignment="1" applyProtection="1">
      <alignment horizontal="left" vertical="center"/>
      <protection/>
    </xf>
    <xf numFmtId="4" fontId="98" fillId="55" borderId="68" xfId="0" applyNumberFormat="1" applyFont="1" applyFill="1" applyBorder="1" applyAlignment="1" applyProtection="1">
      <alignment horizontal="left" vertical="center"/>
      <protection/>
    </xf>
    <xf numFmtId="4" fontId="98" fillId="55" borderId="84" xfId="0" applyNumberFormat="1" applyFont="1" applyFill="1" applyBorder="1" applyAlignment="1" applyProtection="1">
      <alignment horizontal="left" vertical="center"/>
      <protection/>
    </xf>
    <xf numFmtId="0" fontId="99" fillId="55" borderId="69" xfId="0" applyFont="1" applyFill="1" applyBorder="1" applyAlignment="1" applyProtection="1">
      <alignment vertical="center"/>
      <protection/>
    </xf>
    <xf numFmtId="0" fontId="99" fillId="55" borderId="72" xfId="0" applyFont="1" applyFill="1" applyBorder="1" applyAlignment="1" applyProtection="1">
      <alignment vertical="center"/>
      <protection/>
    </xf>
    <xf numFmtId="0" fontId="99" fillId="55" borderId="55" xfId="0" applyFont="1" applyFill="1" applyBorder="1" applyAlignment="1" applyProtection="1">
      <alignment vertical="center"/>
      <protection/>
    </xf>
    <xf numFmtId="0" fontId="99" fillId="55" borderId="105" xfId="0" applyFont="1" applyFill="1" applyBorder="1" applyAlignment="1" applyProtection="1">
      <alignment vertical="center"/>
      <protection/>
    </xf>
    <xf numFmtId="0" fontId="99" fillId="55" borderId="106" xfId="0" applyFont="1" applyFill="1" applyBorder="1" applyAlignment="1" applyProtection="1">
      <alignment vertical="center"/>
      <protection/>
    </xf>
    <xf numFmtId="0" fontId="98" fillId="55" borderId="23" xfId="0" applyFont="1" applyFill="1" applyBorder="1" applyAlignment="1" applyProtection="1">
      <alignment horizontal="left"/>
      <protection/>
    </xf>
    <xf numFmtId="0" fontId="99" fillId="55" borderId="55" xfId="0" applyFont="1" applyFill="1" applyBorder="1" applyAlignment="1" applyProtection="1">
      <alignment vertical="center"/>
      <protection/>
    </xf>
    <xf numFmtId="0" fontId="115" fillId="55" borderId="0" xfId="0" applyFont="1" applyFill="1" applyBorder="1" applyAlignment="1" applyProtection="1">
      <alignment horizontal="left" vertical="center"/>
      <protection/>
    </xf>
    <xf numFmtId="0" fontId="114" fillId="55" borderId="0" xfId="0" applyFont="1" applyFill="1" applyBorder="1" applyAlignment="1" applyProtection="1">
      <alignment vertical="center"/>
      <protection/>
    </xf>
    <xf numFmtId="4" fontId="114" fillId="55" borderId="0" xfId="0" applyNumberFormat="1" applyFont="1" applyFill="1" applyBorder="1" applyAlignment="1" applyProtection="1">
      <alignment horizontal="left" vertical="center"/>
      <protection/>
    </xf>
    <xf numFmtId="0" fontId="90" fillId="55" borderId="25" xfId="0" applyFont="1" applyFill="1" applyBorder="1" applyAlignment="1" applyProtection="1">
      <alignment horizontal="left"/>
      <protection/>
    </xf>
    <xf numFmtId="0" fontId="90" fillId="55" borderId="26" xfId="0" applyFont="1" applyFill="1" applyBorder="1" applyAlignment="1" applyProtection="1">
      <alignment horizontal="left"/>
      <protection/>
    </xf>
    <xf numFmtId="0" fontId="90" fillId="55" borderId="27" xfId="0" applyFont="1" applyFill="1" applyBorder="1" applyAlignment="1" applyProtection="1">
      <alignment horizontal="left"/>
      <protection/>
    </xf>
    <xf numFmtId="0" fontId="106" fillId="55" borderId="0" xfId="0" applyFont="1" applyFill="1" applyBorder="1" applyAlignment="1" applyProtection="1">
      <alignment horizontal="left"/>
      <protection/>
    </xf>
    <xf numFmtId="0" fontId="107" fillId="55" borderId="0" xfId="0" applyFont="1" applyFill="1" applyAlignment="1" applyProtection="1">
      <alignment horizontal="right"/>
      <protection/>
    </xf>
    <xf numFmtId="0" fontId="106" fillId="55" borderId="0" xfId="0" applyFont="1" applyFill="1" applyAlignment="1" applyProtection="1">
      <alignment horizontal="left"/>
      <protection/>
    </xf>
    <xf numFmtId="4" fontId="99" fillId="55" borderId="56" xfId="0" applyNumberFormat="1" applyFont="1" applyFill="1" applyBorder="1" applyAlignment="1" applyProtection="1">
      <alignment horizontal="left" vertical="center"/>
      <protection locked="0"/>
    </xf>
    <xf numFmtId="4" fontId="99" fillId="55" borderId="53" xfId="0" applyNumberFormat="1" applyFont="1" applyFill="1" applyBorder="1" applyAlignment="1" applyProtection="1">
      <alignment horizontal="left" vertical="center"/>
      <protection locked="0"/>
    </xf>
    <xf numFmtId="4" fontId="99" fillId="55" borderId="54" xfId="0" applyNumberFormat="1" applyFont="1" applyFill="1" applyBorder="1" applyAlignment="1" applyProtection="1">
      <alignment horizontal="left" vertical="center"/>
      <protection locked="0"/>
    </xf>
    <xf numFmtId="4" fontId="99" fillId="55" borderId="105" xfId="0" applyNumberFormat="1" applyFont="1" applyFill="1" applyBorder="1" applyAlignment="1" applyProtection="1">
      <alignment horizontal="left" vertical="center"/>
      <protection locked="0"/>
    </xf>
    <xf numFmtId="4" fontId="99" fillId="55" borderId="188" xfId="0" applyNumberFormat="1" applyFont="1" applyFill="1" applyBorder="1" applyAlignment="1" applyProtection="1">
      <alignment horizontal="left" vertical="center"/>
      <protection locked="0"/>
    </xf>
    <xf numFmtId="4" fontId="112" fillId="55" borderId="110" xfId="0" applyNumberFormat="1" applyFont="1" applyFill="1" applyBorder="1" applyAlignment="1" applyProtection="1">
      <alignment/>
      <protection locked="0"/>
    </xf>
    <xf numFmtId="4" fontId="112" fillId="55" borderId="114" xfId="0" applyNumberFormat="1" applyFont="1" applyFill="1" applyBorder="1" applyAlignment="1" applyProtection="1">
      <alignment/>
      <protection locked="0"/>
    </xf>
    <xf numFmtId="4" fontId="112" fillId="55" borderId="91" xfId="0" applyNumberFormat="1" applyFont="1" applyFill="1" applyBorder="1" applyAlignment="1" applyProtection="1">
      <alignment/>
      <protection locked="0"/>
    </xf>
    <xf numFmtId="4" fontId="109" fillId="55" borderId="39" xfId="0" applyNumberFormat="1" applyFont="1" applyFill="1" applyBorder="1" applyAlignment="1" applyProtection="1">
      <alignment/>
      <protection locked="0"/>
    </xf>
    <xf numFmtId="0" fontId="122" fillId="55" borderId="0" xfId="0" applyFont="1" applyFill="1" applyBorder="1" applyAlignment="1">
      <alignment horizontal="right"/>
    </xf>
    <xf numFmtId="0" fontId="98" fillId="57" borderId="0" xfId="0" applyFont="1" applyFill="1" applyBorder="1" applyAlignment="1" applyProtection="1">
      <alignment horizontal="left" vertical="center" wrapText="1"/>
      <protection/>
    </xf>
    <xf numFmtId="4" fontId="99" fillId="55" borderId="69" xfId="0" applyNumberFormat="1" applyFont="1" applyFill="1" applyBorder="1" applyAlignment="1" applyProtection="1">
      <alignment horizontal="left" vertical="center"/>
      <protection locked="0"/>
    </xf>
    <xf numFmtId="4" fontId="99" fillId="55" borderId="72" xfId="0" applyNumberFormat="1" applyFont="1" applyFill="1" applyBorder="1" applyAlignment="1" applyProtection="1">
      <alignment horizontal="left" vertical="center"/>
      <protection locked="0"/>
    </xf>
    <xf numFmtId="4" fontId="99" fillId="55" borderId="55" xfId="0" applyNumberFormat="1" applyFont="1" applyFill="1" applyBorder="1" applyAlignment="1" applyProtection="1">
      <alignment horizontal="lef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0" fontId="122" fillId="55" borderId="0" xfId="0" applyFont="1" applyFill="1" applyBorder="1" applyAlignment="1">
      <alignment horizontal="right" wrapText="1"/>
    </xf>
    <xf numFmtId="4" fontId="99" fillId="55" borderId="72" xfId="0" applyNumberFormat="1" applyFont="1" applyFill="1" applyBorder="1" applyAlignment="1" applyProtection="1">
      <alignment horizontal="right" vertical="center"/>
      <protection locked="0"/>
    </xf>
    <xf numFmtId="4" fontId="99" fillId="55" borderId="66" xfId="0" applyNumberFormat="1" applyFont="1" applyFill="1" applyBorder="1" applyAlignment="1" applyProtection="1">
      <alignment horizontal="right" vertical="center"/>
      <protection locked="0"/>
    </xf>
    <xf numFmtId="4" fontId="99" fillId="55" borderId="67" xfId="0" applyNumberFormat="1" applyFont="1" applyFill="1" applyBorder="1" applyAlignment="1" applyProtection="1">
      <alignment horizontal="right" vertical="center"/>
      <protection locked="0"/>
    </xf>
    <xf numFmtId="0" fontId="90" fillId="55" borderId="0" xfId="0" applyFont="1" applyFill="1" applyAlignment="1" applyProtection="1">
      <alignment/>
      <protection/>
    </xf>
    <xf numFmtId="0" fontId="90" fillId="55" borderId="0" xfId="0" applyFont="1" applyFill="1" applyBorder="1" applyAlignment="1" applyProtection="1">
      <alignment/>
      <protection/>
    </xf>
    <xf numFmtId="0" fontId="90" fillId="55" borderId="19" xfId="0" applyFont="1" applyFill="1" applyBorder="1" applyAlignment="1" applyProtection="1">
      <alignment/>
      <protection/>
    </xf>
    <xf numFmtId="0" fontId="90" fillId="55" borderId="20" xfId="0" applyFont="1" applyFill="1" applyBorder="1" applyAlignment="1" applyProtection="1">
      <alignment/>
      <protection/>
    </xf>
    <xf numFmtId="0" fontId="90" fillId="55" borderId="21" xfId="0" applyFont="1" applyFill="1" applyBorder="1" applyAlignment="1" applyProtection="1">
      <alignment/>
      <protection/>
    </xf>
    <xf numFmtId="0" fontId="90" fillId="55" borderId="22" xfId="0" applyFont="1" applyFill="1" applyBorder="1" applyAlignment="1" applyProtection="1">
      <alignment/>
      <protection/>
    </xf>
    <xf numFmtId="0" fontId="98" fillId="55" borderId="0" xfId="0" applyFont="1" applyFill="1" applyBorder="1" applyAlignment="1" applyProtection="1">
      <alignment/>
      <protection/>
    </xf>
    <xf numFmtId="0" fontId="90" fillId="55" borderId="23" xfId="0" applyFont="1" applyFill="1" applyBorder="1" applyAlignment="1" applyProtection="1">
      <alignment/>
      <protection/>
    </xf>
    <xf numFmtId="0" fontId="90" fillId="55" borderId="0" xfId="0" applyFont="1" applyFill="1" applyBorder="1" applyAlignment="1" applyProtection="1">
      <alignment horizontal="center"/>
      <protection/>
    </xf>
    <xf numFmtId="0" fontId="108" fillId="55" borderId="0" xfId="0" applyFont="1" applyFill="1" applyBorder="1" applyAlignment="1" applyProtection="1">
      <alignment/>
      <protection/>
    </xf>
    <xf numFmtId="0" fontId="108" fillId="55" borderId="0" xfId="0" applyFont="1" applyFill="1" applyBorder="1" applyAlignment="1" applyProtection="1">
      <alignment horizontal="center" vertical="center"/>
      <protection/>
    </xf>
    <xf numFmtId="0" fontId="99" fillId="55" borderId="22" xfId="0" applyFont="1" applyFill="1" applyBorder="1" applyAlignment="1" applyProtection="1">
      <alignment/>
      <protection/>
    </xf>
    <xf numFmtId="0" fontId="98" fillId="57" borderId="0" xfId="0" applyFont="1" applyFill="1" applyBorder="1" applyAlignment="1" applyProtection="1">
      <alignment vertical="center"/>
      <protection/>
    </xf>
    <xf numFmtId="0" fontId="99" fillId="55" borderId="23" xfId="0" applyFont="1" applyFill="1" applyBorder="1" applyAlignment="1" applyProtection="1">
      <alignment/>
      <protection/>
    </xf>
    <xf numFmtId="0" fontId="99" fillId="55" borderId="0" xfId="0" applyFont="1" applyFill="1" applyAlignment="1" applyProtection="1">
      <alignment/>
      <protection/>
    </xf>
    <xf numFmtId="0" fontId="103" fillId="55" borderId="22" xfId="0" applyFont="1" applyFill="1" applyBorder="1" applyAlignment="1" applyProtection="1">
      <alignment/>
      <protection/>
    </xf>
    <xf numFmtId="0" fontId="100" fillId="56" borderId="0" xfId="0" applyFont="1" applyFill="1" applyBorder="1" applyAlignment="1" applyProtection="1">
      <alignment vertical="center"/>
      <protection/>
    </xf>
    <xf numFmtId="0" fontId="103" fillId="55" borderId="23" xfId="0" applyFont="1" applyFill="1" applyBorder="1" applyAlignment="1" applyProtection="1">
      <alignment/>
      <protection/>
    </xf>
    <xf numFmtId="0" fontId="100" fillId="55" borderId="0" xfId="0" applyFont="1" applyFill="1" applyAlignment="1" applyProtection="1">
      <alignment vertical="center"/>
      <protection/>
    </xf>
    <xf numFmtId="0" fontId="98" fillId="55" borderId="24" xfId="0" applyFont="1" applyFill="1" applyBorder="1" applyAlignment="1" applyProtection="1">
      <alignment/>
      <protection/>
    </xf>
    <xf numFmtId="0" fontId="22" fillId="55" borderId="24" xfId="0" applyNumberFormat="1" applyFont="1" applyFill="1" applyBorder="1" applyAlignment="1" applyProtection="1">
      <alignment horizontal="left"/>
      <protection/>
    </xf>
    <xf numFmtId="0" fontId="90" fillId="55" borderId="24" xfId="0" applyFont="1" applyFill="1" applyBorder="1" applyAlignment="1" applyProtection="1">
      <alignment/>
      <protection/>
    </xf>
    <xf numFmtId="0" fontId="90" fillId="55" borderId="24" xfId="0" applyFont="1" applyFill="1" applyBorder="1" applyAlignment="1" applyProtection="1">
      <alignment horizontal="left"/>
      <protection/>
    </xf>
    <xf numFmtId="0" fontId="123" fillId="55" borderId="0" xfId="0" applyFont="1" applyFill="1" applyBorder="1" applyAlignment="1" applyProtection="1">
      <alignment horizontal="center"/>
      <protection/>
    </xf>
    <xf numFmtId="0" fontId="90" fillId="55" borderId="22" xfId="0" applyFont="1" applyFill="1" applyBorder="1" applyAlignment="1" applyProtection="1">
      <alignment wrapText="1"/>
      <protection/>
    </xf>
    <xf numFmtId="0" fontId="90" fillId="55" borderId="24" xfId="0" applyFont="1" applyFill="1" applyBorder="1" applyAlignment="1" applyProtection="1">
      <alignment wrapText="1"/>
      <protection/>
    </xf>
    <xf numFmtId="0" fontId="90" fillId="55" borderId="24" xfId="0" applyFont="1" applyFill="1" applyBorder="1" applyAlignment="1" applyProtection="1">
      <alignment horizontal="center" wrapText="1"/>
      <protection/>
    </xf>
    <xf numFmtId="0" fontId="22" fillId="55" borderId="24" xfId="0" applyFont="1" applyFill="1" applyBorder="1" applyAlignment="1" applyProtection="1">
      <alignment horizontal="center" wrapText="1"/>
      <protection/>
    </xf>
    <xf numFmtId="0" fontId="90" fillId="55" borderId="24" xfId="0" applyFont="1" applyFill="1" applyBorder="1" applyAlignment="1" applyProtection="1">
      <alignment horizontal="center" vertical="center" wrapText="1"/>
      <protection/>
    </xf>
    <xf numFmtId="0" fontId="22" fillId="55" borderId="24" xfId="0" applyFont="1" applyFill="1" applyBorder="1" applyAlignment="1" applyProtection="1">
      <alignment horizontal="center"/>
      <protection/>
    </xf>
    <xf numFmtId="0" fontId="90" fillId="55" borderId="23" xfId="0" applyFont="1" applyFill="1" applyBorder="1" applyAlignment="1" applyProtection="1">
      <alignment wrapText="1"/>
      <protection/>
    </xf>
    <xf numFmtId="0" fontId="90" fillId="55" borderId="0" xfId="0" applyFont="1" applyFill="1" applyAlignment="1" applyProtection="1">
      <alignment wrapText="1"/>
      <protection/>
    </xf>
    <xf numFmtId="0" fontId="106" fillId="59" borderId="24" xfId="0" applyFont="1" applyFill="1" applyBorder="1" applyAlignment="1" applyProtection="1">
      <alignment horizontal="left"/>
      <protection/>
    </xf>
    <xf numFmtId="0" fontId="90" fillId="55" borderId="0" xfId="0" applyFont="1" applyFill="1" applyBorder="1" applyAlignment="1" applyProtection="1">
      <alignment horizontal="center" wrapText="1"/>
      <protection/>
    </xf>
    <xf numFmtId="0" fontId="90" fillId="55" borderId="0" xfId="0" applyFont="1" applyFill="1" applyBorder="1" applyAlignment="1" applyProtection="1" quotePrefix="1">
      <alignment horizontal="left"/>
      <protection/>
    </xf>
    <xf numFmtId="0" fontId="90" fillId="55" borderId="25" xfId="0" applyFont="1" applyFill="1" applyBorder="1" applyAlignment="1" applyProtection="1">
      <alignment/>
      <protection/>
    </xf>
    <xf numFmtId="0" fontId="90" fillId="55" borderId="26" xfId="0" applyFont="1" applyFill="1" applyBorder="1" applyAlignment="1" applyProtection="1">
      <alignment/>
      <protection/>
    </xf>
    <xf numFmtId="0" fontId="90" fillId="55" borderId="27" xfId="0" applyFont="1" applyFill="1" applyBorder="1" applyAlignment="1" applyProtection="1">
      <alignment/>
      <protection/>
    </xf>
    <xf numFmtId="0" fontId="106" fillId="55" borderId="0" xfId="0" applyFont="1" applyFill="1" applyBorder="1" applyAlignment="1" applyProtection="1">
      <alignment/>
      <protection/>
    </xf>
    <xf numFmtId="0" fontId="106" fillId="55" borderId="0" xfId="0" applyFont="1" applyFill="1" applyAlignment="1" applyProtection="1">
      <alignment/>
      <protection/>
    </xf>
    <xf numFmtId="3" fontId="90" fillId="55" borderId="29" xfId="0" applyNumberFormat="1" applyFont="1" applyFill="1" applyBorder="1" applyAlignment="1" applyProtection="1">
      <alignment horizontal="center"/>
      <protection locked="0"/>
    </xf>
    <xf numFmtId="3" fontId="90" fillId="55" borderId="30" xfId="0" applyNumberFormat="1" applyFont="1" applyFill="1" applyBorder="1" applyAlignment="1" applyProtection="1">
      <alignment horizontal="center"/>
      <protection locked="0"/>
    </xf>
    <xf numFmtId="0" fontId="90" fillId="55" borderId="29" xfId="0" applyFont="1" applyFill="1" applyBorder="1" applyAlignment="1" applyProtection="1">
      <alignment horizontal="center"/>
      <protection locked="0"/>
    </xf>
    <xf numFmtId="0" fontId="90" fillId="55" borderId="30" xfId="0" applyFont="1" applyFill="1" applyBorder="1" applyAlignment="1" applyProtection="1">
      <alignment horizontal="center"/>
      <protection locked="0"/>
    </xf>
    <xf numFmtId="0" fontId="99" fillId="55" borderId="0" xfId="0" applyFont="1" applyFill="1" applyBorder="1" applyAlignment="1" applyProtection="1">
      <alignment vertical="center"/>
      <protection/>
    </xf>
    <xf numFmtId="4" fontId="99" fillId="55" borderId="0" xfId="0" applyNumberFormat="1" applyFont="1" applyFill="1" applyBorder="1" applyAlignment="1" applyProtection="1">
      <alignment vertical="center"/>
      <protection locked="0"/>
    </xf>
    <xf numFmtId="4" fontId="99" fillId="55" borderId="0" xfId="0" applyNumberFormat="1" applyFont="1" applyFill="1" applyBorder="1" applyAlignment="1" applyProtection="1">
      <alignment horizontal="left" vertical="center"/>
      <protection locked="0"/>
    </xf>
    <xf numFmtId="0" fontId="108" fillId="55" borderId="0" xfId="0" applyFont="1" applyFill="1" applyBorder="1" applyAlignment="1" applyProtection="1">
      <alignment horizontal="left" vertical="center"/>
      <protection/>
    </xf>
    <xf numFmtId="0" fontId="90" fillId="55" borderId="0" xfId="0" applyFont="1" applyFill="1" applyBorder="1" applyAlignment="1" applyProtection="1">
      <alignment vertical="center"/>
      <protection/>
    </xf>
    <xf numFmtId="0" fontId="90" fillId="55" borderId="0" xfId="0" applyFont="1" applyFill="1" applyBorder="1" applyAlignment="1" applyProtection="1" quotePrefix="1">
      <alignment vertical="center"/>
      <protection/>
    </xf>
    <xf numFmtId="4" fontId="98" fillId="58" borderId="77" xfId="0" applyNumberFormat="1" applyFont="1" applyFill="1" applyBorder="1" applyAlignment="1" applyProtection="1">
      <alignment horizontal="center" vertical="center"/>
      <protection/>
    </xf>
    <xf numFmtId="1" fontId="98" fillId="58" borderId="80" xfId="0" applyNumberFormat="1" applyFont="1" applyFill="1" applyBorder="1" applyAlignment="1" applyProtection="1">
      <alignment horizontal="center" vertical="center"/>
      <protection/>
    </xf>
    <xf numFmtId="0" fontId="99" fillId="55" borderId="55" xfId="0" applyFont="1" applyFill="1" applyBorder="1" applyAlignment="1" applyProtection="1">
      <alignment vertical="center"/>
      <protection/>
    </xf>
    <xf numFmtId="0" fontId="99" fillId="55" borderId="56" xfId="0" applyFont="1" applyFill="1" applyBorder="1" applyAlignment="1" applyProtection="1">
      <alignment vertical="center"/>
      <protection/>
    </xf>
    <xf numFmtId="0" fontId="99" fillId="55" borderId="66" xfId="0" applyFont="1" applyFill="1" applyBorder="1" applyAlignment="1" applyProtection="1">
      <alignment vertical="center"/>
      <protection/>
    </xf>
    <xf numFmtId="0" fontId="98" fillId="55" borderId="60" xfId="0" applyFont="1" applyFill="1" applyBorder="1" applyAlignment="1" applyProtection="1">
      <alignment vertical="center"/>
      <protection/>
    </xf>
    <xf numFmtId="4" fontId="98" fillId="55" borderId="61" xfId="0" applyNumberFormat="1" applyFont="1" applyFill="1" applyBorder="1" applyAlignment="1" applyProtection="1">
      <alignment vertical="center"/>
      <protection/>
    </xf>
    <xf numFmtId="4" fontId="99" fillId="55" borderId="69" xfId="0" applyNumberFormat="1" applyFont="1" applyFill="1" applyBorder="1" applyAlignment="1" applyProtection="1">
      <alignment horizontal="left" vertical="center"/>
      <protection locked="0"/>
    </xf>
    <xf numFmtId="0" fontId="98" fillId="55" borderId="0" xfId="0" applyFont="1" applyFill="1" applyBorder="1" applyAlignment="1">
      <alignment horizontal="center" vertical="center"/>
    </xf>
    <xf numFmtId="3" fontId="98" fillId="55" borderId="0" xfId="0" applyNumberFormat="1" applyFont="1" applyFill="1" applyBorder="1" applyAlignment="1">
      <alignment horizontal="center" vertical="center"/>
    </xf>
    <xf numFmtId="0" fontId="98" fillId="55" borderId="0" xfId="0" applyFont="1" applyFill="1" applyBorder="1" applyAlignment="1">
      <alignment horizontal="left" vertical="center"/>
    </xf>
    <xf numFmtId="0" fontId="99" fillId="55" borderId="0" xfId="0" applyFont="1" applyFill="1" applyBorder="1" applyAlignment="1" quotePrefix="1">
      <alignment horizontal="left" vertical="center"/>
    </xf>
    <xf numFmtId="3" fontId="99" fillId="55" borderId="0" xfId="0" applyNumberFormat="1" applyFont="1" applyFill="1" applyBorder="1" applyAlignment="1">
      <alignment horizontal="center" vertical="center"/>
    </xf>
    <xf numFmtId="4" fontId="99" fillId="55" borderId="0" xfId="0" applyNumberFormat="1" applyFont="1" applyFill="1" applyBorder="1" applyAlignment="1">
      <alignment vertical="center"/>
    </xf>
    <xf numFmtId="0" fontId="99" fillId="55" borderId="0" xfId="0" applyFont="1" applyFill="1" applyBorder="1" applyAlignment="1">
      <alignment horizontal="left" vertical="center"/>
    </xf>
    <xf numFmtId="0" fontId="98" fillId="58" borderId="189" xfId="0" applyFont="1" applyFill="1" applyBorder="1" applyAlignment="1" quotePrefix="1">
      <alignment horizontal="left" vertical="center"/>
    </xf>
    <xf numFmtId="0" fontId="124" fillId="55" borderId="0" xfId="0" applyFont="1" applyFill="1" applyAlignment="1">
      <alignment/>
    </xf>
    <xf numFmtId="0" fontId="39" fillId="55" borderId="71" xfId="0" applyFont="1" applyFill="1" applyBorder="1" applyAlignment="1" applyProtection="1">
      <alignment horizontal="center" vertical="center"/>
      <protection locked="0"/>
    </xf>
    <xf numFmtId="4" fontId="99" fillId="55" borderId="62" xfId="0" applyNumberFormat="1" applyFont="1" applyFill="1" applyBorder="1" applyAlignment="1" applyProtection="1">
      <alignment horizontal="righ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9" fillId="55" borderId="67" xfId="0" applyNumberFormat="1" applyFont="1" applyFill="1" applyBorder="1" applyAlignment="1" applyProtection="1">
      <alignment horizontal="left" vertical="center"/>
      <protection locked="0"/>
    </xf>
    <xf numFmtId="0" fontId="98" fillId="55" borderId="53" xfId="0" applyFont="1" applyFill="1" applyBorder="1" applyAlignment="1" applyProtection="1">
      <alignment vertical="center"/>
      <protection/>
    </xf>
    <xf numFmtId="0" fontId="98" fillId="55" borderId="94" xfId="0" applyFont="1" applyFill="1" applyBorder="1" applyAlignment="1" applyProtection="1">
      <alignment vertical="center"/>
      <protection/>
    </xf>
    <xf numFmtId="4" fontId="98" fillId="55" borderId="62" xfId="0" applyNumberFormat="1" applyFont="1" applyFill="1" applyBorder="1" applyAlignment="1" applyProtection="1">
      <alignment horizontal="left" vertical="center"/>
      <protection locked="0"/>
    </xf>
    <xf numFmtId="0" fontId="98" fillId="55" borderId="62" xfId="0" applyFont="1" applyFill="1" applyBorder="1" applyAlignment="1" applyProtection="1">
      <alignment horizontal="left" vertical="center"/>
      <protection locked="0"/>
    </xf>
    <xf numFmtId="0" fontId="98" fillId="55" borderId="57" xfId="0" applyFont="1" applyFill="1" applyBorder="1" applyAlignment="1" applyProtection="1">
      <alignment vertical="center"/>
      <protection/>
    </xf>
    <xf numFmtId="0" fontId="98" fillId="55" borderId="67" xfId="0" applyFont="1" applyFill="1" applyBorder="1" applyAlignment="1" applyProtection="1">
      <alignment vertical="center"/>
      <protection/>
    </xf>
    <xf numFmtId="4" fontId="98" fillId="55" borderId="63" xfId="0" applyNumberFormat="1" applyFont="1" applyFill="1" applyBorder="1" applyAlignment="1" applyProtection="1">
      <alignment horizontal="left" vertical="center"/>
      <protection locked="0"/>
    </xf>
    <xf numFmtId="0" fontId="98" fillId="55" borderId="63" xfId="0" applyFont="1" applyFill="1" applyBorder="1" applyAlignment="1" applyProtection="1">
      <alignment horizontal="left" vertical="center"/>
      <protection locked="0"/>
    </xf>
    <xf numFmtId="4" fontId="98" fillId="55" borderId="62" xfId="0" applyNumberFormat="1" applyFont="1" applyFill="1" applyBorder="1" applyAlignment="1" applyProtection="1">
      <alignment vertical="center"/>
      <protection/>
    </xf>
    <xf numFmtId="4" fontId="98" fillId="55" borderId="62" xfId="0" applyNumberFormat="1" applyFont="1" applyFill="1" applyBorder="1" applyAlignment="1" applyProtection="1">
      <alignment horizontal="left" vertical="center"/>
      <protection/>
    </xf>
    <xf numFmtId="0" fontId="98" fillId="55" borderId="62" xfId="0" applyFont="1" applyFill="1" applyBorder="1" applyAlignment="1" applyProtection="1">
      <alignment horizontal="left" vertical="center"/>
      <protection/>
    </xf>
    <xf numFmtId="0" fontId="98" fillId="55" borderId="55" xfId="0" applyFont="1" applyFill="1" applyBorder="1" applyAlignment="1" applyProtection="1">
      <alignment vertical="center"/>
      <protection/>
    </xf>
    <xf numFmtId="0" fontId="98" fillId="55" borderId="66" xfId="0" applyFont="1" applyFill="1" applyBorder="1" applyAlignment="1" applyProtection="1">
      <alignment vertical="center"/>
      <protection/>
    </xf>
    <xf numFmtId="4" fontId="98" fillId="55" borderId="65" xfId="0" applyNumberFormat="1" applyFont="1" applyFill="1" applyBorder="1" applyAlignment="1" applyProtection="1">
      <alignment vertical="center"/>
      <protection/>
    </xf>
    <xf numFmtId="4" fontId="98" fillId="55" borderId="65" xfId="0" applyNumberFormat="1" applyFont="1" applyFill="1" applyBorder="1" applyAlignment="1" applyProtection="1">
      <alignment horizontal="left" vertical="center"/>
      <protection/>
    </xf>
    <xf numFmtId="0" fontId="98" fillId="55" borderId="65" xfId="0" applyFont="1" applyFill="1" applyBorder="1" applyAlignment="1" applyProtection="1">
      <alignment horizontal="left" vertical="center"/>
      <protection/>
    </xf>
    <xf numFmtId="0" fontId="108" fillId="0" borderId="22" xfId="0" applyFont="1" applyFill="1" applyBorder="1" applyAlignment="1" applyProtection="1">
      <alignment horizontal="left" vertical="center"/>
      <protection locked="0"/>
    </xf>
    <xf numFmtId="0" fontId="108" fillId="0" borderId="0" xfId="0" applyFont="1" applyFill="1" applyBorder="1" applyAlignment="1" applyProtection="1">
      <alignment horizontal="left" vertical="center"/>
      <protection locked="0"/>
    </xf>
    <xf numFmtId="0" fontId="108" fillId="0" borderId="23" xfId="0" applyFont="1" applyFill="1" applyBorder="1" applyAlignment="1" applyProtection="1">
      <alignment horizontal="left" vertical="center"/>
      <protection locked="0"/>
    </xf>
    <xf numFmtId="0" fontId="98" fillId="55" borderId="75" xfId="0" applyFont="1" applyFill="1" applyBorder="1" applyAlignment="1" applyProtection="1">
      <alignment vertical="center"/>
      <protection/>
    </xf>
    <xf numFmtId="0" fontId="98" fillId="55" borderId="76" xfId="0" applyFont="1" applyFill="1" applyBorder="1" applyAlignment="1" applyProtection="1">
      <alignment vertical="center"/>
      <protection/>
    </xf>
    <xf numFmtId="4" fontId="98" fillId="55" borderId="77" xfId="0" applyNumberFormat="1" applyFont="1" applyFill="1" applyBorder="1" applyAlignment="1" applyProtection="1">
      <alignment vertical="center"/>
      <protection locked="0"/>
    </xf>
    <xf numFmtId="4" fontId="98" fillId="55" borderId="77" xfId="0" applyNumberFormat="1" applyFont="1" applyFill="1" applyBorder="1" applyAlignment="1" applyProtection="1">
      <alignment horizontal="left" vertical="center"/>
      <protection locked="0"/>
    </xf>
    <xf numFmtId="0" fontId="98" fillId="55" borderId="77" xfId="0" applyFont="1" applyFill="1" applyBorder="1" applyAlignment="1" applyProtection="1">
      <alignment horizontal="left" vertical="center"/>
      <protection locked="0"/>
    </xf>
    <xf numFmtId="4" fontId="99" fillId="55" borderId="62" xfId="0" applyNumberFormat="1" applyFont="1" applyFill="1" applyBorder="1" applyAlignment="1" applyProtection="1">
      <alignment horizontal="right" vertical="center"/>
      <protection locked="0"/>
    </xf>
    <xf numFmtId="1" fontId="99" fillId="55" borderId="71" xfId="0" applyNumberFormat="1" applyFont="1" applyFill="1" applyBorder="1" applyAlignment="1" applyProtection="1">
      <alignment horizontal="center" vertical="center"/>
      <protection locked="0"/>
    </xf>
    <xf numFmtId="1" fontId="99" fillId="55" borderId="65" xfId="0" applyNumberFormat="1" applyFont="1" applyFill="1" applyBorder="1" applyAlignment="1" applyProtection="1">
      <alignment horizontal="center" vertical="center"/>
      <protection locked="0"/>
    </xf>
    <xf numFmtId="0" fontId="100" fillId="55" borderId="0" xfId="0" applyFont="1" applyFill="1" applyBorder="1" applyAlignment="1">
      <alignment horizontal="left"/>
    </xf>
    <xf numFmtId="0" fontId="110" fillId="55" borderId="0" xfId="0" applyFont="1" applyFill="1" applyBorder="1" applyAlignment="1">
      <alignment horizontal="left"/>
    </xf>
    <xf numFmtId="4" fontId="100" fillId="55" borderId="0" xfId="0" applyNumberFormat="1" applyFont="1" applyFill="1" applyBorder="1" applyAlignment="1">
      <alignment/>
    </xf>
    <xf numFmtId="0" fontId="108" fillId="55" borderId="0" xfId="0" applyFont="1" applyFill="1" applyBorder="1" applyAlignment="1" quotePrefix="1">
      <alignment horizontal="left"/>
    </xf>
    <xf numFmtId="4" fontId="99" fillId="55" borderId="61" xfId="0" applyNumberFormat="1" applyFont="1" applyFill="1" applyBorder="1" applyAlignment="1" applyProtection="1">
      <alignment horizontal="left" vertical="center"/>
      <protection locked="0"/>
    </xf>
    <xf numFmtId="4" fontId="99" fillId="55" borderId="72" xfId="1065" applyNumberFormat="1" applyFont="1" applyFill="1" applyBorder="1" applyAlignment="1" applyProtection="1">
      <alignment vertical="center"/>
      <protection locked="0"/>
    </xf>
    <xf numFmtId="4" fontId="99" fillId="55" borderId="66" xfId="1065" applyNumberFormat="1" applyFont="1" applyFill="1" applyBorder="1" applyAlignment="1" applyProtection="1">
      <alignment vertical="center"/>
      <protection locked="0"/>
    </xf>
    <xf numFmtId="4" fontId="99" fillId="55" borderId="106" xfId="1065" applyNumberFormat="1" applyFont="1" applyFill="1" applyBorder="1" applyAlignment="1" applyProtection="1">
      <alignment vertical="center"/>
      <protection locked="0"/>
    </xf>
    <xf numFmtId="4" fontId="99" fillId="55" borderId="67" xfId="1065" applyNumberFormat="1" applyFont="1" applyFill="1" applyBorder="1" applyAlignment="1" applyProtection="1">
      <alignment vertical="center"/>
      <protection locked="0"/>
    </xf>
    <xf numFmtId="0" fontId="99" fillId="55" borderId="72" xfId="0" applyNumberFormat="1" applyFont="1" applyFill="1" applyBorder="1" applyAlignment="1" applyProtection="1">
      <alignment horizontal="left" vertical="center"/>
      <protection locked="0"/>
    </xf>
    <xf numFmtId="0" fontId="99" fillId="55" borderId="66" xfId="0" applyNumberFormat="1" applyFont="1" applyFill="1" applyBorder="1" applyAlignment="1" applyProtection="1">
      <alignment horizontal="left" vertical="center"/>
      <protection locked="0"/>
    </xf>
    <xf numFmtId="0" fontId="99" fillId="55" borderId="106" xfId="0" applyNumberFormat="1" applyFont="1" applyFill="1" applyBorder="1" applyAlignment="1" applyProtection="1">
      <alignment horizontal="left" vertical="center"/>
      <protection locked="0"/>
    </xf>
    <xf numFmtId="0" fontId="99" fillId="55" borderId="67" xfId="0" applyNumberFormat="1" applyFont="1" applyFill="1" applyBorder="1" applyAlignment="1" applyProtection="1">
      <alignment horizontal="left" vertical="center"/>
      <protection locked="0"/>
    </xf>
    <xf numFmtId="0" fontId="99" fillId="55" borderId="71" xfId="0" applyNumberFormat="1" applyFont="1" applyFill="1" applyBorder="1" applyAlignment="1" applyProtection="1">
      <alignment horizontal="center" vertical="center"/>
      <protection locked="0"/>
    </xf>
    <xf numFmtId="0" fontId="99" fillId="55" borderId="65" xfId="0" applyNumberFormat="1" applyFont="1" applyFill="1" applyBorder="1" applyAlignment="1" applyProtection="1">
      <alignment horizontal="center" vertical="center"/>
      <protection locked="0"/>
    </xf>
    <xf numFmtId="0" fontId="99" fillId="55" borderId="182" xfId="0" applyNumberFormat="1" applyFont="1" applyFill="1" applyBorder="1" applyAlignment="1" applyProtection="1">
      <alignment horizontal="center" vertical="center"/>
      <protection locked="0"/>
    </xf>
    <xf numFmtId="0" fontId="99" fillId="55" borderId="63" xfId="0" applyNumberFormat="1" applyFont="1" applyFill="1" applyBorder="1" applyAlignment="1" applyProtection="1">
      <alignment horizontal="center" vertical="center"/>
      <protection locked="0"/>
    </xf>
    <xf numFmtId="4" fontId="98" fillId="55" borderId="94" xfId="0" applyNumberFormat="1" applyFont="1" applyFill="1" applyBorder="1" applyAlignment="1" applyProtection="1">
      <alignment horizontal="center" vertical="center"/>
      <protection locked="0"/>
    </xf>
    <xf numFmtId="4" fontId="99" fillId="55" borderId="94" xfId="0" applyNumberFormat="1" applyFont="1" applyFill="1" applyBorder="1" applyAlignment="1" applyProtection="1">
      <alignment horizontal="center" vertical="center"/>
      <protection locked="0"/>
    </xf>
    <xf numFmtId="4" fontId="98" fillId="55" borderId="72" xfId="0" applyNumberFormat="1" applyFont="1" applyFill="1" applyBorder="1" applyAlignment="1" applyProtection="1">
      <alignment horizontal="center" vertical="center"/>
      <protection locked="0"/>
    </xf>
    <xf numFmtId="4" fontId="99" fillId="55" borderId="72" xfId="0" applyNumberFormat="1" applyFont="1" applyFill="1" applyBorder="1" applyAlignment="1" applyProtection="1">
      <alignment horizontal="center" vertical="center"/>
      <protection locked="0"/>
    </xf>
    <xf numFmtId="4" fontId="98" fillId="55" borderId="66" xfId="0" applyNumberFormat="1" applyFont="1" applyFill="1" applyBorder="1" applyAlignment="1" applyProtection="1">
      <alignment horizontal="center" vertical="center"/>
      <protection locked="0"/>
    </xf>
    <xf numFmtId="4" fontId="99" fillId="55" borderId="66" xfId="0" applyNumberFormat="1" applyFont="1" applyFill="1" applyBorder="1" applyAlignment="1" applyProtection="1">
      <alignment horizontal="center" vertical="center"/>
      <protection locked="0"/>
    </xf>
    <xf numFmtId="4" fontId="98" fillId="55" borderId="106" xfId="0" applyNumberFormat="1" applyFont="1" applyFill="1" applyBorder="1" applyAlignment="1" applyProtection="1">
      <alignment horizontal="center" vertical="center"/>
      <protection locked="0"/>
    </xf>
    <xf numFmtId="4" fontId="99" fillId="55" borderId="106" xfId="0" applyNumberFormat="1" applyFont="1" applyFill="1" applyBorder="1" applyAlignment="1" applyProtection="1">
      <alignment horizontal="center" vertical="center"/>
      <protection locked="0"/>
    </xf>
    <xf numFmtId="4" fontId="98" fillId="55" borderId="67" xfId="0" applyNumberFormat="1" applyFont="1" applyFill="1" applyBorder="1" applyAlignment="1" applyProtection="1">
      <alignment horizontal="center" vertical="center"/>
      <protection locked="0"/>
    </xf>
    <xf numFmtId="4" fontId="99" fillId="55" borderId="67" xfId="0" applyNumberFormat="1" applyFont="1" applyFill="1" applyBorder="1" applyAlignment="1" applyProtection="1">
      <alignment horizontal="center" vertical="center"/>
      <protection locked="0"/>
    </xf>
    <xf numFmtId="0" fontId="99" fillId="55" borderId="69" xfId="0" applyFont="1" applyFill="1" applyBorder="1" applyAlignment="1">
      <alignment horizontal="left" vertical="center"/>
    </xf>
    <xf numFmtId="4" fontId="99" fillId="55" borderId="171" xfId="0" applyNumberFormat="1" applyFont="1" applyFill="1" applyBorder="1" applyAlignment="1" applyProtection="1">
      <alignment horizontal="right" vertical="center"/>
      <protection locked="0"/>
    </xf>
    <xf numFmtId="4" fontId="99" fillId="55" borderId="178" xfId="0" applyNumberFormat="1" applyFont="1" applyFill="1" applyBorder="1" applyAlignment="1" applyProtection="1">
      <alignment horizontal="right" vertical="center"/>
      <protection locked="0"/>
    </xf>
    <xf numFmtId="4" fontId="99" fillId="55" borderId="62" xfId="0" applyNumberFormat="1" applyFont="1" applyFill="1" applyBorder="1" applyAlignment="1" applyProtection="1">
      <alignment horizontal="right" vertical="center"/>
      <protection locked="0"/>
    </xf>
    <xf numFmtId="4" fontId="99" fillId="55" borderId="172" xfId="0" applyNumberFormat="1" applyFont="1" applyFill="1" applyBorder="1" applyAlignment="1" applyProtection="1">
      <alignment horizontal="right" vertical="center"/>
      <protection locked="0"/>
    </xf>
    <xf numFmtId="4" fontId="99" fillId="55" borderId="65" xfId="0" applyNumberFormat="1" applyFont="1" applyFill="1" applyBorder="1" applyAlignment="1" applyProtection="1">
      <alignment horizontal="right" vertical="center"/>
      <protection locked="0"/>
    </xf>
    <xf numFmtId="4" fontId="99" fillId="55" borderId="175" xfId="0" applyNumberFormat="1" applyFont="1" applyFill="1" applyBorder="1" applyAlignment="1" applyProtection="1">
      <alignment horizontal="right" vertical="center"/>
      <protection locked="0"/>
    </xf>
    <xf numFmtId="4" fontId="99" fillId="55" borderId="63" xfId="0" applyNumberFormat="1" applyFont="1" applyFill="1" applyBorder="1" applyAlignment="1" applyProtection="1">
      <alignment horizontal="right" vertical="center"/>
      <protection locked="0"/>
    </xf>
    <xf numFmtId="0" fontId="98" fillId="58" borderId="77" xfId="0" applyFont="1" applyFill="1" applyBorder="1" applyAlignment="1">
      <alignment horizontal="center"/>
    </xf>
    <xf numFmtId="0" fontId="98" fillId="58" borderId="39" xfId="0" applyFont="1" applyFill="1" applyBorder="1" applyAlignment="1">
      <alignment horizontal="center"/>
    </xf>
    <xf numFmtId="0" fontId="99" fillId="55" borderId="22" xfId="0" applyFont="1" applyFill="1" applyBorder="1" applyAlignment="1">
      <alignment vertical="center"/>
    </xf>
    <xf numFmtId="0" fontId="99" fillId="55" borderId="62" xfId="0" applyFont="1" applyFill="1" applyBorder="1" applyAlignment="1">
      <alignment vertical="center"/>
    </xf>
    <xf numFmtId="4" fontId="99" fillId="55" borderId="62" xfId="0" applyNumberFormat="1" applyFont="1" applyFill="1" applyBorder="1" applyAlignment="1">
      <alignment horizontal="center" vertical="center"/>
    </xf>
    <xf numFmtId="0" fontId="99" fillId="55" borderId="23" xfId="0" applyFont="1" applyFill="1" applyBorder="1" applyAlignment="1">
      <alignment vertical="center"/>
    </xf>
    <xf numFmtId="0" fontId="99" fillId="55" borderId="0" xfId="0" applyFont="1" applyFill="1" applyAlignment="1">
      <alignment vertical="center"/>
    </xf>
    <xf numFmtId="0" fontId="124" fillId="55" borderId="0" xfId="0" applyFont="1" applyFill="1" applyAlignment="1">
      <alignment vertical="center"/>
    </xf>
    <xf numFmtId="0" fontId="99" fillId="55" borderId="65" xfId="0" applyFont="1" applyFill="1" applyBorder="1" applyAlignment="1">
      <alignment vertical="center"/>
    </xf>
    <xf numFmtId="0" fontId="99" fillId="55" borderId="65" xfId="0" applyFont="1" applyFill="1" applyBorder="1" applyAlignment="1">
      <alignment horizontal="center" vertical="center"/>
    </xf>
    <xf numFmtId="0" fontId="99" fillId="55" borderId="65" xfId="0" applyFont="1" applyFill="1" applyBorder="1" applyAlignment="1">
      <alignment vertical="center"/>
    </xf>
    <xf numFmtId="0" fontId="99" fillId="58" borderId="65" xfId="0" applyFont="1" applyFill="1" applyBorder="1" applyAlignment="1">
      <alignment vertical="center"/>
    </xf>
    <xf numFmtId="0" fontId="99" fillId="55" borderId="65" xfId="0" applyFont="1" applyFill="1" applyBorder="1" applyAlignment="1">
      <alignment horizontal="center" vertical="center"/>
    </xf>
    <xf numFmtId="0" fontId="99" fillId="55" borderId="65" xfId="0" applyFont="1" applyFill="1" applyBorder="1" applyAlignment="1">
      <alignment vertical="center"/>
    </xf>
    <xf numFmtId="0" fontId="99" fillId="55" borderId="65" xfId="0" applyFont="1" applyFill="1" applyBorder="1" applyAlignment="1">
      <alignment vertical="center"/>
    </xf>
    <xf numFmtId="0" fontId="99" fillId="58" borderId="65" xfId="0" applyFont="1" applyFill="1" applyBorder="1" applyAlignment="1">
      <alignment vertical="center"/>
    </xf>
    <xf numFmtId="0" fontId="99" fillId="55" borderId="65" xfId="0" applyFont="1" applyFill="1" applyBorder="1" applyAlignment="1">
      <alignment horizontal="center" vertical="center"/>
    </xf>
    <xf numFmtId="0" fontId="99" fillId="55" borderId="63" xfId="0" applyFont="1" applyFill="1" applyBorder="1" applyAlignment="1">
      <alignment vertical="center"/>
    </xf>
    <xf numFmtId="0" fontId="99" fillId="55" borderId="63" xfId="0" applyFont="1" applyFill="1" applyBorder="1" applyAlignment="1">
      <alignment vertical="center"/>
    </xf>
    <xf numFmtId="0" fontId="99" fillId="58" borderId="63" xfId="0" applyFont="1" applyFill="1" applyBorder="1" applyAlignment="1">
      <alignment vertical="center"/>
    </xf>
    <xf numFmtId="0" fontId="99" fillId="55" borderId="63" xfId="0" applyFont="1" applyFill="1" applyBorder="1" applyAlignment="1">
      <alignment horizontal="center" vertical="center"/>
    </xf>
    <xf numFmtId="0" fontId="99" fillId="55" borderId="74" xfId="0" applyFont="1" applyFill="1" applyBorder="1" applyAlignment="1">
      <alignment vertical="center"/>
    </xf>
    <xf numFmtId="0" fontId="99" fillId="58" borderId="74" xfId="0" applyFont="1" applyFill="1" applyBorder="1" applyAlignment="1">
      <alignment vertical="center"/>
    </xf>
    <xf numFmtId="0" fontId="99" fillId="55" borderId="74" xfId="0" applyFont="1" applyFill="1" applyBorder="1" applyAlignment="1">
      <alignment horizontal="center" vertical="center"/>
    </xf>
    <xf numFmtId="0" fontId="31" fillId="60" borderId="0" xfId="0" applyFont="1" applyFill="1" applyBorder="1" applyAlignment="1">
      <alignment vertical="center"/>
    </xf>
    <xf numFmtId="0" fontId="125" fillId="60" borderId="0" xfId="0" applyFont="1" applyFill="1" applyBorder="1" applyAlignment="1">
      <alignment vertical="center"/>
    </xf>
    <xf numFmtId="0" fontId="99" fillId="55" borderId="19" xfId="0" applyFont="1" applyFill="1" applyBorder="1" applyAlignment="1">
      <alignment/>
    </xf>
    <xf numFmtId="0" fontId="114" fillId="55" borderId="70" xfId="0" applyFont="1" applyFill="1" applyBorder="1" applyAlignment="1" applyProtection="1">
      <alignment horizontal="left" vertical="center"/>
      <protection locked="0"/>
    </xf>
    <xf numFmtId="4" fontId="114" fillId="55" borderId="70" xfId="0" applyNumberFormat="1" applyFont="1" applyFill="1" applyBorder="1" applyAlignment="1" applyProtection="1">
      <alignment horizontal="left" vertical="center"/>
      <protection locked="0"/>
    </xf>
    <xf numFmtId="4" fontId="100" fillId="55" borderId="70" xfId="0" applyNumberFormat="1" applyFont="1" applyFill="1" applyBorder="1" applyAlignment="1" applyProtection="1">
      <alignment horizontal="left" vertical="center"/>
      <protection locked="0"/>
    </xf>
    <xf numFmtId="0" fontId="114" fillId="55" borderId="56" xfId="0" applyFont="1" applyFill="1" applyBorder="1" applyAlignment="1" applyProtection="1">
      <alignment horizontal="left" vertical="center"/>
      <protection locked="0"/>
    </xf>
    <xf numFmtId="4" fontId="114" fillId="55" borderId="56" xfId="0" applyNumberFormat="1" applyFont="1" applyFill="1" applyBorder="1" applyAlignment="1" applyProtection="1">
      <alignment horizontal="left" vertical="center"/>
      <protection locked="0"/>
    </xf>
    <xf numFmtId="4" fontId="100" fillId="55" borderId="56" xfId="0" applyNumberFormat="1" applyFont="1" applyFill="1" applyBorder="1" applyAlignment="1" applyProtection="1">
      <alignment horizontal="left" vertical="center"/>
      <protection locked="0"/>
    </xf>
    <xf numFmtId="4" fontId="99" fillId="55" borderId="94" xfId="0" applyNumberFormat="1" applyFont="1" applyFill="1" applyBorder="1" applyAlignment="1" applyProtection="1">
      <alignment vertical="center"/>
      <protection locked="0"/>
    </xf>
    <xf numFmtId="4" fontId="99" fillId="55" borderId="72" xfId="0" applyNumberFormat="1" applyFont="1" applyFill="1" applyBorder="1" applyAlignment="1" applyProtection="1">
      <alignment vertical="center"/>
      <protection locked="0"/>
    </xf>
    <xf numFmtId="4" fontId="99" fillId="55" borderId="66" xfId="0" applyNumberFormat="1" applyFont="1" applyFill="1" applyBorder="1" applyAlignment="1" applyProtection="1">
      <alignment vertical="center"/>
      <protection locked="0"/>
    </xf>
    <xf numFmtId="4" fontId="99" fillId="55" borderId="106" xfId="0" applyNumberFormat="1" applyFont="1" applyFill="1" applyBorder="1" applyAlignment="1" applyProtection="1">
      <alignment vertical="center"/>
      <protection locked="0"/>
    </xf>
    <xf numFmtId="4" fontId="99" fillId="55" borderId="67" xfId="0" applyNumberFormat="1" applyFont="1" applyFill="1" applyBorder="1" applyAlignment="1" applyProtection="1">
      <alignment vertical="center"/>
      <protection locked="0"/>
    </xf>
    <xf numFmtId="0" fontId="100" fillId="55" borderId="0" xfId="0" applyFont="1" applyFill="1" applyAlignment="1">
      <alignment horizontal="center" vertical="center"/>
    </xf>
    <xf numFmtId="0" fontId="103" fillId="55" borderId="22" xfId="0" applyFont="1" applyFill="1" applyBorder="1" applyAlignment="1">
      <alignment horizontal="center" vertical="center"/>
    </xf>
    <xf numFmtId="0" fontId="24" fillId="58" borderId="77" xfId="1014" applyFont="1" applyFill="1" applyBorder="1" applyAlignment="1">
      <alignment horizontal="center" vertical="center" wrapText="1"/>
      <protection/>
    </xf>
    <xf numFmtId="0" fontId="24" fillId="58" borderId="74" xfId="1014" applyFont="1" applyFill="1" applyBorder="1" applyAlignment="1">
      <alignment horizontal="center" vertical="center" wrapText="1"/>
      <protection/>
    </xf>
    <xf numFmtId="0" fontId="103" fillId="55" borderId="23" xfId="0" applyFont="1" applyFill="1" applyBorder="1" applyAlignment="1">
      <alignment horizontal="center" vertical="center"/>
    </xf>
    <xf numFmtId="0" fontId="90" fillId="0" borderId="22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90" fillId="0" borderId="23" xfId="0" applyFont="1" applyFill="1" applyBorder="1" applyAlignment="1" applyProtection="1">
      <alignment horizontal="center" vertical="center"/>
      <protection locked="0"/>
    </xf>
    <xf numFmtId="0" fontId="99" fillId="55" borderId="0" xfId="0" applyFont="1" applyFill="1" applyAlignment="1">
      <alignment horizontal="center" vertical="center"/>
    </xf>
    <xf numFmtId="0" fontId="99" fillId="55" borderId="22" xfId="0" applyFont="1" applyFill="1" applyBorder="1" applyAlignment="1">
      <alignment horizontal="center" vertical="center"/>
    </xf>
    <xf numFmtId="0" fontId="24" fillId="58" borderId="80" xfId="1014" applyFont="1" applyFill="1" applyBorder="1" applyAlignment="1">
      <alignment horizontal="center" vertical="center" wrapText="1"/>
      <protection/>
    </xf>
    <xf numFmtId="0" fontId="99" fillId="55" borderId="23" xfId="0" applyFont="1" applyFill="1" applyBorder="1" applyAlignment="1">
      <alignment horizontal="center" vertical="center"/>
    </xf>
    <xf numFmtId="0" fontId="99" fillId="55" borderId="0" xfId="0" applyFont="1" applyFill="1" applyBorder="1" applyAlignment="1" applyProtection="1">
      <alignment/>
      <protection locked="0"/>
    </xf>
    <xf numFmtId="0" fontId="108" fillId="55" borderId="0" xfId="0" applyFont="1" applyFill="1" applyBorder="1" applyAlignment="1" applyProtection="1">
      <alignment/>
      <protection locked="0"/>
    </xf>
    <xf numFmtId="0" fontId="106" fillId="0" borderId="0" xfId="0" applyFont="1" applyAlignment="1">
      <alignment/>
    </xf>
    <xf numFmtId="0" fontId="99" fillId="55" borderId="0" xfId="0" applyFont="1" applyFill="1" applyAlignment="1">
      <alignment vertical="center"/>
    </xf>
    <xf numFmtId="0" fontId="99" fillId="55" borderId="22" xfId="0" applyFont="1" applyFill="1" applyBorder="1" applyAlignment="1">
      <alignment vertical="center"/>
    </xf>
    <xf numFmtId="0" fontId="99" fillId="55" borderId="65" xfId="0" applyFont="1" applyFill="1" applyBorder="1" applyAlignment="1">
      <alignment vertical="center"/>
    </xf>
    <xf numFmtId="0" fontId="99" fillId="58" borderId="65" xfId="0" applyFont="1" applyFill="1" applyBorder="1" applyAlignment="1">
      <alignment vertical="center"/>
    </xf>
    <xf numFmtId="0" fontId="99" fillId="55" borderId="65" xfId="0" applyFont="1" applyFill="1" applyBorder="1" applyAlignment="1">
      <alignment horizontal="center" vertical="center"/>
    </xf>
    <xf numFmtId="0" fontId="99" fillId="55" borderId="23" xfId="0" applyFont="1" applyFill="1" applyBorder="1" applyAlignment="1">
      <alignment vertical="center"/>
    </xf>
    <xf numFmtId="0" fontId="98" fillId="57" borderId="0" xfId="0" applyFont="1" applyFill="1" applyBorder="1" applyAlignment="1">
      <alignment horizontal="left" vertical="center"/>
    </xf>
    <xf numFmtId="0" fontId="24" fillId="58" borderId="84" xfId="1014" applyFont="1" applyFill="1" applyBorder="1" applyAlignment="1">
      <alignment horizontal="center" vertical="center" wrapText="1"/>
      <protection/>
    </xf>
    <xf numFmtId="4" fontId="99" fillId="55" borderId="55" xfId="0" applyNumberFormat="1" applyFont="1" applyFill="1" applyBorder="1" applyAlignment="1" applyProtection="1">
      <alignment vertical="center"/>
      <protection locked="0"/>
    </xf>
    <xf numFmtId="4" fontId="99" fillId="55" borderId="105" xfId="0" applyNumberFormat="1" applyFont="1" applyFill="1" applyBorder="1" applyAlignment="1" applyProtection="1">
      <alignment vertical="center"/>
      <protection locked="0"/>
    </xf>
    <xf numFmtId="4" fontId="99" fillId="55" borderId="57" xfId="0" applyNumberFormat="1" applyFont="1" applyFill="1" applyBorder="1" applyAlignment="1" applyProtection="1">
      <alignment vertical="center"/>
      <protection locked="0"/>
    </xf>
    <xf numFmtId="4" fontId="99" fillId="55" borderId="0" xfId="0" applyNumberFormat="1" applyFont="1" applyFill="1" applyBorder="1" applyAlignment="1" applyProtection="1">
      <alignment horizontal="center" vertical="center"/>
      <protection locked="0"/>
    </xf>
    <xf numFmtId="4" fontId="99" fillId="55" borderId="73" xfId="0" applyNumberFormat="1" applyFont="1" applyFill="1" applyBorder="1" applyAlignment="1" applyProtection="1">
      <alignment vertical="center"/>
      <protection locked="0"/>
    </xf>
    <xf numFmtId="0" fontId="24" fillId="58" borderId="78" xfId="1014" applyFont="1" applyFill="1" applyBorder="1" applyAlignment="1">
      <alignment horizontal="center" vertical="center" wrapText="1"/>
      <protection/>
    </xf>
    <xf numFmtId="0" fontId="24" fillId="58" borderId="190" xfId="1014" applyFont="1" applyFill="1" applyBorder="1" applyAlignment="1">
      <alignment horizontal="center" vertical="center" wrapText="1"/>
      <protection/>
    </xf>
    <xf numFmtId="4" fontId="99" fillId="55" borderId="191" xfId="0" applyNumberFormat="1" applyFont="1" applyFill="1" applyBorder="1" applyAlignment="1" applyProtection="1">
      <alignment vertical="center"/>
      <protection locked="0"/>
    </xf>
    <xf numFmtId="4" fontId="99" fillId="55" borderId="192" xfId="0" applyNumberFormat="1" applyFont="1" applyFill="1" applyBorder="1" applyAlignment="1" applyProtection="1">
      <alignment vertical="center"/>
      <protection locked="0"/>
    </xf>
    <xf numFmtId="4" fontId="99" fillId="55" borderId="193" xfId="0" applyNumberFormat="1" applyFont="1" applyFill="1" applyBorder="1" applyAlignment="1" applyProtection="1">
      <alignment vertical="center"/>
      <protection locked="0"/>
    </xf>
    <xf numFmtId="4" fontId="99" fillId="55" borderId="194" xfId="0" applyNumberFormat="1" applyFont="1" applyFill="1" applyBorder="1" applyAlignment="1" applyProtection="1">
      <alignment vertical="center"/>
      <protection locked="0"/>
    </xf>
    <xf numFmtId="4" fontId="99" fillId="55" borderId="195" xfId="0" applyNumberFormat="1" applyFont="1" applyFill="1" applyBorder="1" applyAlignment="1" applyProtection="1">
      <alignment vertical="center"/>
      <protection locked="0"/>
    </xf>
    <xf numFmtId="0" fontId="24" fillId="58" borderId="79" xfId="1014" applyFont="1" applyFill="1" applyBorder="1" applyAlignment="1">
      <alignment horizontal="center" vertical="center" wrapText="1"/>
      <protection/>
    </xf>
    <xf numFmtId="0" fontId="24" fillId="58" borderId="196" xfId="1014" applyFont="1" applyFill="1" applyBorder="1" applyAlignment="1">
      <alignment horizontal="center" vertical="center" wrapText="1"/>
      <protection/>
    </xf>
    <xf numFmtId="4" fontId="98" fillId="55" borderId="196" xfId="0" applyNumberFormat="1" applyFont="1" applyFill="1" applyBorder="1" applyAlignment="1" applyProtection="1">
      <alignment vertical="center"/>
      <protection locked="0"/>
    </xf>
    <xf numFmtId="4" fontId="99" fillId="55" borderId="197" xfId="0" applyNumberFormat="1" applyFont="1" applyFill="1" applyBorder="1" applyAlignment="1" applyProtection="1">
      <alignment vertical="center"/>
      <protection locked="0"/>
    </xf>
    <xf numFmtId="4" fontId="99" fillId="55" borderId="198" xfId="0" applyNumberFormat="1" applyFont="1" applyFill="1" applyBorder="1" applyAlignment="1" applyProtection="1">
      <alignment vertical="center"/>
      <protection locked="0"/>
    </xf>
    <xf numFmtId="4" fontId="99" fillId="55" borderId="199" xfId="0" applyNumberFormat="1" applyFont="1" applyFill="1" applyBorder="1" applyAlignment="1" applyProtection="1">
      <alignment vertical="center"/>
      <protection locked="0"/>
    </xf>
    <xf numFmtId="4" fontId="99" fillId="55" borderId="200" xfId="0" applyNumberFormat="1" applyFont="1" applyFill="1" applyBorder="1" applyAlignment="1" applyProtection="1">
      <alignment vertical="center"/>
      <protection locked="0"/>
    </xf>
    <xf numFmtId="4" fontId="99" fillId="55" borderId="201" xfId="0" applyNumberFormat="1" applyFont="1" applyFill="1" applyBorder="1" applyAlignment="1" applyProtection="1">
      <alignment vertical="center"/>
      <protection locked="0"/>
    </xf>
    <xf numFmtId="4" fontId="99" fillId="55" borderId="196" xfId="0" applyNumberFormat="1" applyFont="1" applyFill="1" applyBorder="1" applyAlignment="1" applyProtection="1">
      <alignment vertical="center"/>
      <protection locked="0"/>
    </xf>
    <xf numFmtId="4" fontId="99" fillId="55" borderId="202" xfId="0" applyNumberFormat="1" applyFont="1" applyFill="1" applyBorder="1" applyAlignment="1" applyProtection="1">
      <alignment vertical="center"/>
      <protection locked="0"/>
    </xf>
    <xf numFmtId="4" fontId="99" fillId="55" borderId="203" xfId="0" applyNumberFormat="1" applyFont="1" applyFill="1" applyBorder="1" applyAlignment="1" applyProtection="1">
      <alignment vertical="center"/>
      <protection locked="0"/>
    </xf>
    <xf numFmtId="4" fontId="99" fillId="55" borderId="204" xfId="0" applyNumberFormat="1" applyFont="1" applyFill="1" applyBorder="1" applyAlignment="1" applyProtection="1">
      <alignment vertical="center"/>
      <protection locked="0"/>
    </xf>
    <xf numFmtId="4" fontId="99" fillId="55" borderId="205" xfId="0" applyNumberFormat="1" applyFont="1" applyFill="1" applyBorder="1" applyAlignment="1" applyProtection="1">
      <alignment vertical="center"/>
      <protection locked="0"/>
    </xf>
    <xf numFmtId="4" fontId="99" fillId="55" borderId="206" xfId="0" applyNumberFormat="1" applyFont="1" applyFill="1" applyBorder="1" applyAlignment="1" applyProtection="1">
      <alignment vertical="center"/>
      <protection locked="0"/>
    </xf>
    <xf numFmtId="4" fontId="126" fillId="58" borderId="207" xfId="0" applyNumberFormat="1" applyFont="1" applyFill="1" applyBorder="1" applyAlignment="1" applyProtection="1">
      <alignment vertical="center"/>
      <protection/>
    </xf>
    <xf numFmtId="4" fontId="126" fillId="58" borderId="208" xfId="0" applyNumberFormat="1" applyFont="1" applyFill="1" applyBorder="1" applyAlignment="1" applyProtection="1">
      <alignment vertical="center"/>
      <protection/>
    </xf>
    <xf numFmtId="4" fontId="126" fillId="58" borderId="61" xfId="0" applyNumberFormat="1" applyFont="1" applyFill="1" applyBorder="1" applyAlignment="1" applyProtection="1">
      <alignment vertical="center"/>
      <protection/>
    </xf>
    <xf numFmtId="0" fontId="24" fillId="58" borderId="75" xfId="1014" applyFont="1" applyFill="1" applyBorder="1" applyAlignment="1">
      <alignment horizontal="center" vertical="center" wrapText="1"/>
      <protection/>
    </xf>
    <xf numFmtId="0" fontId="24" fillId="58" borderId="89" xfId="1014" applyFont="1" applyFill="1" applyBorder="1" applyAlignment="1">
      <alignment horizontal="center" vertical="center" wrapText="1"/>
      <protection/>
    </xf>
    <xf numFmtId="0" fontId="24" fillId="58" borderId="209" xfId="1014" applyFont="1" applyFill="1" applyBorder="1" applyAlignment="1">
      <alignment horizontal="center" vertical="center" wrapText="1"/>
      <protection/>
    </xf>
    <xf numFmtId="0" fontId="24" fillId="58" borderId="91" xfId="1014" applyFont="1" applyFill="1" applyBorder="1" applyAlignment="1">
      <alignment horizontal="center" vertical="center" wrapText="1"/>
      <protection/>
    </xf>
    <xf numFmtId="4" fontId="105" fillId="55" borderId="72" xfId="0" applyNumberFormat="1" applyFont="1" applyFill="1" applyBorder="1" applyAlignment="1" applyProtection="1">
      <alignment horizontal="right" vertical="center"/>
      <protection locked="0"/>
    </xf>
    <xf numFmtId="4" fontId="104" fillId="55" borderId="72" xfId="0" applyNumberFormat="1" applyFont="1" applyFill="1" applyBorder="1" applyAlignment="1" applyProtection="1">
      <alignment horizontal="right" vertical="center"/>
      <protection locked="0"/>
    </xf>
    <xf numFmtId="4" fontId="98" fillId="55" borderId="72" xfId="0" applyNumberFormat="1" applyFont="1" applyFill="1" applyBorder="1" applyAlignment="1" applyProtection="1">
      <alignment horizontal="right" vertical="center"/>
      <protection locked="0"/>
    </xf>
    <xf numFmtId="4" fontId="98" fillId="0" borderId="62" xfId="0" applyNumberFormat="1" applyFont="1" applyFill="1" applyBorder="1" applyAlignment="1" applyProtection="1">
      <alignment vertical="center"/>
      <protection locked="0"/>
    </xf>
    <xf numFmtId="4" fontId="104" fillId="12" borderId="72" xfId="0" applyNumberFormat="1" applyFont="1" applyFill="1" applyBorder="1" applyAlignment="1" applyProtection="1">
      <alignment horizontal="right" vertical="center"/>
      <protection locked="0"/>
    </xf>
    <xf numFmtId="14" fontId="99" fillId="55" borderId="71" xfId="0" applyNumberFormat="1" applyFont="1" applyFill="1" applyBorder="1" applyAlignment="1" applyProtection="1">
      <alignment horizontal="center" vertical="center"/>
      <protection locked="0"/>
    </xf>
    <xf numFmtId="0" fontId="99" fillId="55" borderId="70" xfId="0" applyFont="1" applyFill="1" applyBorder="1" applyAlignment="1" applyProtection="1">
      <alignment horizontal="left" vertical="center"/>
      <protection locked="0"/>
    </xf>
    <xf numFmtId="0" fontId="99" fillId="55" borderId="74" xfId="0" applyFont="1" applyFill="1" applyBorder="1" applyAlignment="1">
      <alignment vertical="center"/>
    </xf>
    <xf numFmtId="0" fontId="90" fillId="55" borderId="26" xfId="0" applyFont="1" applyFill="1" applyBorder="1" applyAlignment="1" applyProtection="1">
      <alignment horizontal="left"/>
      <protection/>
    </xf>
    <xf numFmtId="0" fontId="99" fillId="55" borderId="0" xfId="0" applyFont="1" applyFill="1" applyBorder="1" applyAlignment="1" applyProtection="1">
      <alignment horizontal="center" vertical="center"/>
      <protection/>
    </xf>
    <xf numFmtId="0" fontId="99" fillId="55" borderId="0" xfId="0" applyFont="1" applyFill="1" applyAlignment="1">
      <alignment/>
    </xf>
    <xf numFmtId="0" fontId="125" fillId="55" borderId="0" xfId="0" applyFont="1" applyFill="1" applyBorder="1" applyAlignment="1">
      <alignment vertical="center"/>
    </xf>
    <xf numFmtId="0" fontId="99" fillId="55" borderId="0" xfId="0" applyFont="1" applyFill="1" applyAlignment="1" applyProtection="1">
      <alignment/>
      <protection/>
    </xf>
    <xf numFmtId="0" fontId="39" fillId="55" borderId="0" xfId="0" applyFont="1" applyFill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99" fillId="55" borderId="0" xfId="0" applyFont="1" applyFill="1" applyAlignment="1" applyProtection="1">
      <alignment vertical="center"/>
      <protection/>
    </xf>
    <xf numFmtId="0" fontId="39" fillId="55" borderId="0" xfId="0" applyFont="1" applyFill="1" applyAlignment="1" applyProtection="1">
      <alignment vertical="center"/>
      <protection/>
    </xf>
    <xf numFmtId="0" fontId="124" fillId="55" borderId="0" xfId="0" applyFont="1" applyFill="1" applyAlignment="1" applyProtection="1">
      <alignment vertical="center"/>
      <protection/>
    </xf>
    <xf numFmtId="0" fontId="124" fillId="55" borderId="0" xfId="0" applyFont="1" applyFill="1" applyAlignment="1" applyProtection="1">
      <alignment/>
      <protection/>
    </xf>
    <xf numFmtId="0" fontId="24" fillId="55" borderId="0" xfId="1014" applyFont="1" applyFill="1" applyBorder="1" applyAlignment="1" applyProtection="1">
      <alignment horizontal="center" wrapText="1"/>
      <protection/>
    </xf>
    <xf numFmtId="4" fontId="99" fillId="55" borderId="0" xfId="0" applyNumberFormat="1" applyFont="1" applyFill="1" applyBorder="1" applyAlignment="1" applyProtection="1">
      <alignment vertical="center"/>
      <protection/>
    </xf>
    <xf numFmtId="0" fontId="105" fillId="55" borderId="0" xfId="0" applyFont="1" applyFill="1" applyBorder="1" applyAlignment="1" applyProtection="1">
      <alignment horizontal="left"/>
      <protection/>
    </xf>
    <xf numFmtId="0" fontId="105" fillId="55" borderId="0" xfId="0" applyFont="1" applyFill="1" applyBorder="1" applyAlignment="1" applyProtection="1">
      <alignment horizontal="center"/>
      <protection/>
    </xf>
    <xf numFmtId="0" fontId="98" fillId="55" borderId="59" xfId="0" applyFont="1" applyFill="1" applyBorder="1" applyAlignment="1" applyProtection="1">
      <alignment horizontal="left" vertical="center"/>
      <protection/>
    </xf>
    <xf numFmtId="0" fontId="98" fillId="55" borderId="60" xfId="0" applyFont="1" applyFill="1" applyBorder="1" applyAlignment="1" applyProtection="1">
      <alignment horizontal="left" vertical="center"/>
      <protection/>
    </xf>
    <xf numFmtId="4" fontId="98" fillId="55" borderId="59" xfId="0" applyNumberFormat="1" applyFont="1" applyFill="1" applyBorder="1" applyAlignment="1" applyProtection="1">
      <alignment vertical="center"/>
      <protection/>
    </xf>
    <xf numFmtId="4" fontId="98" fillId="0" borderId="208" xfId="0" applyNumberFormat="1" applyFont="1" applyFill="1" applyBorder="1" applyAlignment="1" applyProtection="1">
      <alignment vertical="center"/>
      <protection/>
    </xf>
    <xf numFmtId="4" fontId="98" fillId="55" borderId="210" xfId="0" applyNumberFormat="1" applyFont="1" applyFill="1" applyBorder="1" applyAlignment="1" applyProtection="1">
      <alignment vertical="center"/>
      <protection/>
    </xf>
    <xf numFmtId="4" fontId="98" fillId="55" borderId="61" xfId="0" applyNumberFormat="1" applyFont="1" applyFill="1" applyBorder="1" applyAlignment="1" applyProtection="1">
      <alignment horizontal="center" vertical="center"/>
      <protection/>
    </xf>
    <xf numFmtId="4" fontId="98" fillId="55" borderId="64" xfId="0" applyNumberFormat="1" applyFont="1" applyFill="1" applyBorder="1" applyAlignment="1" applyProtection="1">
      <alignment horizontal="center" vertical="center"/>
      <protection/>
    </xf>
    <xf numFmtId="0" fontId="98" fillId="55" borderId="0" xfId="0" applyFont="1" applyFill="1" applyBorder="1" applyAlignment="1" applyProtection="1">
      <alignment/>
      <protection/>
    </xf>
    <xf numFmtId="4" fontId="103" fillId="55" borderId="0" xfId="0" applyNumberFormat="1" applyFont="1" applyFill="1" applyBorder="1" applyAlignment="1" applyProtection="1">
      <alignment horizontal="left" vertical="center"/>
      <protection/>
    </xf>
    <xf numFmtId="4" fontId="98" fillId="55" borderId="0" xfId="0" applyNumberFormat="1" applyFont="1" applyFill="1" applyBorder="1" applyAlignment="1" applyProtection="1">
      <alignment vertical="center"/>
      <protection/>
    </xf>
    <xf numFmtId="0" fontId="99" fillId="55" borderId="53" xfId="0" applyFont="1" applyFill="1" applyBorder="1" applyAlignment="1" applyProtection="1">
      <alignment vertical="center"/>
      <protection locked="0"/>
    </xf>
    <xf numFmtId="0" fontId="99" fillId="0" borderId="65" xfId="0" applyFont="1" applyFill="1" applyBorder="1" applyAlignment="1">
      <alignment horizontal="center" vertical="center"/>
    </xf>
    <xf numFmtId="0" fontId="90" fillId="0" borderId="19" xfId="0" applyFont="1" applyFill="1" applyBorder="1" applyAlignment="1" applyProtection="1">
      <alignment horizontal="left"/>
      <protection/>
    </xf>
    <xf numFmtId="0" fontId="90" fillId="0" borderId="20" xfId="0" applyFont="1" applyFill="1" applyBorder="1" applyAlignment="1" applyProtection="1">
      <alignment horizontal="left"/>
      <protection/>
    </xf>
    <xf numFmtId="0" fontId="90" fillId="0" borderId="21" xfId="0" applyFont="1" applyFill="1" applyBorder="1" applyAlignment="1" applyProtection="1">
      <alignment horizontal="left"/>
      <protection/>
    </xf>
    <xf numFmtId="0" fontId="90" fillId="0" borderId="22" xfId="0" applyFont="1" applyFill="1" applyBorder="1" applyAlignment="1" applyProtection="1">
      <alignment horizontal="left"/>
      <protection/>
    </xf>
    <xf numFmtId="0" fontId="98" fillId="0" borderId="0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90" fillId="0" borderId="23" xfId="0" applyFont="1" applyFill="1" applyBorder="1" applyAlignment="1" applyProtection="1">
      <alignment horizontal="left"/>
      <protection/>
    </xf>
    <xf numFmtId="0" fontId="103" fillId="55" borderId="23" xfId="0" applyFont="1" applyFill="1" applyBorder="1" applyAlignment="1" applyProtection="1">
      <alignment horizontal="left"/>
      <protection/>
    </xf>
    <xf numFmtId="0" fontId="100" fillId="55" borderId="0" xfId="0" applyFont="1" applyFill="1" applyBorder="1" applyAlignment="1" applyProtection="1">
      <alignment vertical="center"/>
      <protection/>
    </xf>
    <xf numFmtId="0" fontId="98" fillId="58" borderId="77" xfId="0" applyFont="1" applyFill="1" applyBorder="1" applyAlignment="1" applyProtection="1">
      <alignment horizontal="center" vertical="center"/>
      <protection/>
    </xf>
    <xf numFmtId="0" fontId="98" fillId="58" borderId="90" xfId="0" applyFont="1" applyFill="1" applyBorder="1" applyAlignment="1" applyProtection="1">
      <alignment horizontal="center" vertical="center"/>
      <protection/>
    </xf>
    <xf numFmtId="0" fontId="104" fillId="58" borderId="77" xfId="0" applyFont="1" applyFill="1" applyBorder="1" applyAlignment="1" applyProtection="1">
      <alignment horizontal="center" vertical="center"/>
      <protection/>
    </xf>
    <xf numFmtId="0" fontId="98" fillId="58" borderId="77" xfId="0" applyFont="1" applyFill="1" applyBorder="1" applyAlignment="1" applyProtection="1">
      <alignment horizontal="center" vertical="center" wrapText="1"/>
      <protection/>
    </xf>
    <xf numFmtId="0" fontId="98" fillId="58" borderId="80" xfId="0" applyFont="1" applyFill="1" applyBorder="1" applyAlignment="1" applyProtection="1">
      <alignment horizontal="center" vertical="center"/>
      <protection/>
    </xf>
    <xf numFmtId="0" fontId="98" fillId="58" borderId="103" xfId="0" applyFont="1" applyFill="1" applyBorder="1" applyAlignment="1" applyProtection="1">
      <alignment horizontal="center" vertical="center"/>
      <protection/>
    </xf>
    <xf numFmtId="0" fontId="98" fillId="58" borderId="175" xfId="0" applyFont="1" applyFill="1" applyBorder="1" applyAlignment="1" applyProtection="1">
      <alignment horizontal="center" vertical="center"/>
      <protection/>
    </xf>
    <xf numFmtId="0" fontId="98" fillId="58" borderId="67" xfId="0" applyFont="1" applyFill="1" applyBorder="1" applyAlignment="1" applyProtection="1">
      <alignment horizontal="center" vertical="center"/>
      <protection/>
    </xf>
    <xf numFmtId="4" fontId="98" fillId="58" borderId="71" xfId="0" applyNumberFormat="1" applyFont="1" applyFill="1" applyBorder="1" applyAlignment="1" applyProtection="1">
      <alignment horizontal="right" vertical="center"/>
      <protection/>
    </xf>
    <xf numFmtId="4" fontId="98" fillId="58" borderId="65" xfId="0" applyNumberFormat="1" applyFont="1" applyFill="1" applyBorder="1" applyAlignment="1" applyProtection="1">
      <alignment horizontal="right" vertical="center"/>
      <protection/>
    </xf>
    <xf numFmtId="4" fontId="98" fillId="58" borderId="63" xfId="0" applyNumberFormat="1" applyFont="1" applyFill="1" applyBorder="1" applyAlignment="1" applyProtection="1">
      <alignment horizontal="right" vertical="center"/>
      <protection/>
    </xf>
    <xf numFmtId="4" fontId="98" fillId="55" borderId="99" xfId="0" applyNumberFormat="1" applyFont="1" applyFill="1" applyBorder="1" applyAlignment="1" applyProtection="1">
      <alignment vertical="center"/>
      <protection/>
    </xf>
    <xf numFmtId="4" fontId="98" fillId="55" borderId="93" xfId="0" applyNumberFormat="1" applyFont="1" applyFill="1" applyBorder="1" applyAlignment="1" applyProtection="1">
      <alignment vertical="center"/>
      <protection/>
    </xf>
    <xf numFmtId="4" fontId="98" fillId="55" borderId="98" xfId="0" applyNumberFormat="1" applyFont="1" applyFill="1" applyBorder="1" applyAlignment="1" applyProtection="1">
      <alignment vertical="center"/>
      <protection/>
    </xf>
    <xf numFmtId="4" fontId="98" fillId="58" borderId="93" xfId="0" applyNumberFormat="1" applyFont="1" applyFill="1" applyBorder="1" applyAlignment="1" applyProtection="1">
      <alignment vertical="center"/>
      <protection/>
    </xf>
    <xf numFmtId="4" fontId="90" fillId="0" borderId="22" xfId="0" applyNumberFormat="1" applyFont="1" applyFill="1" applyBorder="1" applyAlignment="1" applyProtection="1">
      <alignment horizontal="left"/>
      <protection/>
    </xf>
    <xf numFmtId="0" fontId="98" fillId="55" borderId="0" xfId="0" applyFont="1" applyFill="1" applyBorder="1" applyAlignment="1" applyProtection="1">
      <alignment horizontal="center" vertical="center"/>
      <protection/>
    </xf>
    <xf numFmtId="4" fontId="98" fillId="58" borderId="62" xfId="0" applyNumberFormat="1" applyFont="1" applyFill="1" applyBorder="1" applyAlignment="1" applyProtection="1">
      <alignment horizontal="right" vertical="center"/>
      <protection/>
    </xf>
    <xf numFmtId="0" fontId="90" fillId="55" borderId="22" xfId="0" applyFont="1" applyFill="1" applyBorder="1" applyAlignment="1" applyProtection="1">
      <alignment horizontal="left" vertical="center"/>
      <protection/>
    </xf>
    <xf numFmtId="0" fontId="90" fillId="55" borderId="0" xfId="0" applyFont="1" applyFill="1" applyBorder="1" applyAlignment="1" applyProtection="1">
      <alignment horizontal="left" vertical="center"/>
      <protection/>
    </xf>
    <xf numFmtId="4" fontId="108" fillId="55" borderId="0" xfId="0" applyNumberFormat="1" applyFont="1" applyFill="1" applyBorder="1" applyAlignment="1" applyProtection="1">
      <alignment vertical="center"/>
      <protection/>
    </xf>
    <xf numFmtId="4" fontId="108" fillId="55" borderId="0" xfId="0" applyNumberFormat="1" applyFont="1" applyFill="1" applyBorder="1" applyAlignment="1" applyProtection="1">
      <alignment horizontal="left" vertical="center"/>
      <protection/>
    </xf>
    <xf numFmtId="0" fontId="90" fillId="55" borderId="23" xfId="0" applyFont="1" applyFill="1" applyBorder="1" applyAlignment="1" applyProtection="1">
      <alignment horizontal="left" vertical="center"/>
      <protection/>
    </xf>
    <xf numFmtId="0" fontId="90" fillId="55" borderId="0" xfId="0" applyFont="1" applyFill="1" applyAlignment="1" applyProtection="1">
      <alignment horizontal="left" vertical="center"/>
      <protection/>
    </xf>
    <xf numFmtId="0" fontId="90" fillId="0" borderId="22" xfId="0" applyFont="1" applyFill="1" applyBorder="1" applyAlignment="1" applyProtection="1">
      <alignment horizontal="left" vertical="center"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0" fillId="0" borderId="23" xfId="0" applyFont="1" applyFill="1" applyBorder="1" applyAlignment="1" applyProtection="1">
      <alignment horizontal="left" vertical="center"/>
      <protection/>
    </xf>
    <xf numFmtId="0" fontId="90" fillId="55" borderId="0" xfId="0" applyFont="1" applyFill="1" applyBorder="1" applyAlignment="1" applyProtection="1" quotePrefix="1">
      <alignment horizontal="left" vertical="center"/>
      <protection/>
    </xf>
    <xf numFmtId="0" fontId="90" fillId="55" borderId="0" xfId="0" applyFont="1" applyFill="1" applyAlignment="1" applyProtection="1" quotePrefix="1">
      <alignment horizontal="left" vertical="center"/>
      <protection/>
    </xf>
    <xf numFmtId="4" fontId="90" fillId="55" borderId="0" xfId="0" applyNumberFormat="1" applyFont="1" applyFill="1" applyBorder="1" applyAlignment="1" applyProtection="1">
      <alignment horizontal="left" vertical="center"/>
      <protection/>
    </xf>
    <xf numFmtId="0" fontId="90" fillId="0" borderId="25" xfId="0" applyFont="1" applyFill="1" applyBorder="1" applyAlignment="1" applyProtection="1">
      <alignment horizontal="left"/>
      <protection/>
    </xf>
    <xf numFmtId="0" fontId="90" fillId="0" borderId="26" xfId="0" applyFont="1" applyFill="1" applyBorder="1" applyAlignment="1" applyProtection="1">
      <alignment horizontal="left"/>
      <protection/>
    </xf>
    <xf numFmtId="0" fontId="90" fillId="0" borderId="27" xfId="0" applyFont="1" applyFill="1" applyBorder="1" applyAlignment="1" applyProtection="1">
      <alignment horizontal="left"/>
      <protection/>
    </xf>
    <xf numFmtId="4" fontId="107" fillId="55" borderId="0" xfId="0" applyNumberFormat="1" applyFont="1" applyFill="1" applyAlignment="1" applyProtection="1">
      <alignment horizontal="right"/>
      <protection/>
    </xf>
    <xf numFmtId="4" fontId="99" fillId="55" borderId="71" xfId="0" applyNumberFormat="1" applyFont="1" applyFill="1" applyBorder="1" applyAlignment="1" applyProtection="1">
      <alignment horizontal="right" vertical="center"/>
      <protection locked="0"/>
    </xf>
    <xf numFmtId="4" fontId="90" fillId="55" borderId="0" xfId="0" applyNumberFormat="1" applyFont="1" applyFill="1" applyAlignment="1" applyProtection="1">
      <alignment horizontal="right"/>
      <protection/>
    </xf>
    <xf numFmtId="4" fontId="99" fillId="55" borderId="0" xfId="0" applyNumberFormat="1" applyFont="1" applyFill="1" applyBorder="1" applyAlignment="1" applyProtection="1">
      <alignment horizontal="left" vertical="center"/>
      <protection/>
    </xf>
    <xf numFmtId="4" fontId="99" fillId="55" borderId="0" xfId="0" applyNumberFormat="1" applyFont="1" applyFill="1" applyBorder="1" applyAlignment="1" applyProtection="1">
      <alignment horizontal="right" vertical="center"/>
      <protection/>
    </xf>
    <xf numFmtId="4" fontId="90" fillId="55" borderId="19" xfId="0" applyNumberFormat="1" applyFont="1" applyFill="1" applyBorder="1" applyAlignment="1" applyProtection="1">
      <alignment horizontal="left"/>
      <protection/>
    </xf>
    <xf numFmtId="4" fontId="90" fillId="55" borderId="20" xfId="0" applyNumberFormat="1" applyFont="1" applyFill="1" applyBorder="1" applyAlignment="1" applyProtection="1">
      <alignment horizontal="right"/>
      <protection/>
    </xf>
    <xf numFmtId="4" fontId="90" fillId="55" borderId="21" xfId="0" applyNumberFormat="1" applyFont="1" applyFill="1" applyBorder="1" applyAlignment="1" applyProtection="1">
      <alignment horizontal="left"/>
      <protection/>
    </xf>
    <xf numFmtId="4" fontId="90" fillId="55" borderId="22" xfId="0" applyNumberFormat="1" applyFont="1" applyFill="1" applyBorder="1" applyAlignment="1" applyProtection="1">
      <alignment horizontal="left"/>
      <protection/>
    </xf>
    <xf numFmtId="4" fontId="98" fillId="55" borderId="0" xfId="0" applyNumberFormat="1" applyFont="1" applyFill="1" applyBorder="1" applyAlignment="1" applyProtection="1">
      <alignment horizontal="left"/>
      <protection/>
    </xf>
    <xf numFmtId="4" fontId="90" fillId="55" borderId="0" xfId="0" applyNumberFormat="1" applyFont="1" applyFill="1" applyBorder="1" applyAlignment="1" applyProtection="1">
      <alignment horizontal="right"/>
      <protection/>
    </xf>
    <xf numFmtId="4" fontId="90" fillId="55" borderId="23" xfId="0" applyNumberFormat="1" applyFont="1" applyFill="1" applyBorder="1" applyAlignment="1" applyProtection="1">
      <alignment horizontal="left"/>
      <protection/>
    </xf>
    <xf numFmtId="4" fontId="108" fillId="55" borderId="0" xfId="0" applyNumberFormat="1" applyFont="1" applyFill="1" applyBorder="1" applyAlignment="1" applyProtection="1">
      <alignment horizontal="left"/>
      <protection/>
    </xf>
    <xf numFmtId="4" fontId="99" fillId="55" borderId="22" xfId="0" applyNumberFormat="1" applyFont="1" applyFill="1" applyBorder="1" applyAlignment="1" applyProtection="1">
      <alignment horizontal="left"/>
      <protection/>
    </xf>
    <xf numFmtId="4" fontId="98" fillId="57" borderId="0" xfId="0" applyNumberFormat="1" applyFont="1" applyFill="1" applyBorder="1" applyAlignment="1" applyProtection="1">
      <alignment horizontal="left" vertical="center"/>
      <protection/>
    </xf>
    <xf numFmtId="4" fontId="99" fillId="55" borderId="23" xfId="0" applyNumberFormat="1" applyFont="1" applyFill="1" applyBorder="1" applyAlignment="1" applyProtection="1">
      <alignment horizontal="left"/>
      <protection/>
    </xf>
    <xf numFmtId="4" fontId="99" fillId="55" borderId="0" xfId="0" applyNumberFormat="1" applyFont="1" applyFill="1" applyAlignment="1" applyProtection="1">
      <alignment horizontal="left"/>
      <protection/>
    </xf>
    <xf numFmtId="4" fontId="103" fillId="55" borderId="22" xfId="0" applyNumberFormat="1" applyFont="1" applyFill="1" applyBorder="1" applyAlignment="1" applyProtection="1">
      <alignment horizontal="left"/>
      <protection/>
    </xf>
    <xf numFmtId="4" fontId="100" fillId="56" borderId="0" xfId="0" applyNumberFormat="1" applyFont="1" applyFill="1" applyBorder="1" applyAlignment="1" applyProtection="1">
      <alignment horizontal="right" vertical="center"/>
      <protection/>
    </xf>
    <xf numFmtId="4" fontId="103" fillId="55" borderId="23" xfId="0" applyNumberFormat="1" applyFont="1" applyFill="1" applyBorder="1" applyAlignment="1" applyProtection="1">
      <alignment horizontal="left"/>
      <protection/>
    </xf>
    <xf numFmtId="4" fontId="100" fillId="55" borderId="0" xfId="0" applyNumberFormat="1" applyFont="1" applyFill="1" applyAlignment="1" applyProtection="1">
      <alignment horizontal="left" vertical="center"/>
      <protection/>
    </xf>
    <xf numFmtId="4" fontId="105" fillId="55" borderId="22" xfId="0" applyNumberFormat="1" applyFont="1" applyFill="1" applyBorder="1" applyAlignment="1" applyProtection="1">
      <alignment horizontal="left"/>
      <protection/>
    </xf>
    <xf numFmtId="4" fontId="99" fillId="55" borderId="0" xfId="0" applyNumberFormat="1" applyFont="1" applyFill="1" applyBorder="1" applyAlignment="1" applyProtection="1">
      <alignment horizontal="center" vertical="center"/>
      <protection/>
    </xf>
    <xf numFmtId="4" fontId="127" fillId="55" borderId="22" xfId="0" applyNumberFormat="1" applyFont="1" applyFill="1" applyBorder="1" applyAlignment="1" applyProtection="1">
      <alignment horizontal="left" vertical="center"/>
      <protection/>
    </xf>
    <xf numFmtId="4" fontId="100" fillId="58" borderId="84" xfId="0" applyNumberFormat="1" applyFont="1" applyFill="1" applyBorder="1" applyAlignment="1" applyProtection="1">
      <alignment horizontal="right" vertical="center"/>
      <protection/>
    </xf>
    <xf numFmtId="4" fontId="127" fillId="55" borderId="23" xfId="0" applyNumberFormat="1" applyFont="1" applyFill="1" applyBorder="1" applyAlignment="1" applyProtection="1">
      <alignment horizontal="left" vertical="center"/>
      <protection/>
    </xf>
    <xf numFmtId="4" fontId="127" fillId="55" borderId="0" xfId="0" applyNumberFormat="1" applyFont="1" applyFill="1" applyAlignment="1" applyProtection="1">
      <alignment horizontal="left" vertical="center"/>
      <protection/>
    </xf>
    <xf numFmtId="4" fontId="100" fillId="55" borderId="0" xfId="0" applyNumberFormat="1" applyFont="1" applyFill="1" applyBorder="1" applyAlignment="1" applyProtection="1">
      <alignment vertical="center"/>
      <protection/>
    </xf>
    <xf numFmtId="4" fontId="100" fillId="55" borderId="22" xfId="0" applyNumberFormat="1" applyFont="1" applyFill="1" applyBorder="1" applyAlignment="1" applyProtection="1">
      <alignment horizontal="left"/>
      <protection/>
    </xf>
    <xf numFmtId="4" fontId="100" fillId="55" borderId="73" xfId="0" applyNumberFormat="1" applyFont="1" applyFill="1" applyBorder="1" applyAlignment="1" applyProtection="1">
      <alignment horizontal="center" vertical="center"/>
      <protection/>
    </xf>
    <xf numFmtId="4" fontId="100" fillId="55" borderId="84" xfId="0" applyNumberFormat="1" applyFont="1" applyFill="1" applyBorder="1" applyAlignment="1" applyProtection="1">
      <alignment horizontal="left" vertical="center"/>
      <protection/>
    </xf>
    <xf numFmtId="4" fontId="100" fillId="55" borderId="84" xfId="0" applyNumberFormat="1" applyFont="1" applyFill="1" applyBorder="1" applyAlignment="1" applyProtection="1">
      <alignment horizontal="right" vertical="center"/>
      <protection/>
    </xf>
    <xf numFmtId="4" fontId="100" fillId="55" borderId="74" xfId="0" applyNumberFormat="1" applyFont="1" applyFill="1" applyBorder="1" applyAlignment="1" applyProtection="1">
      <alignment vertical="center"/>
      <protection/>
    </xf>
    <xf numFmtId="4" fontId="100" fillId="55" borderId="23" xfId="0" applyNumberFormat="1" applyFont="1" applyFill="1" applyBorder="1" applyAlignment="1" applyProtection="1">
      <alignment horizontal="left"/>
      <protection/>
    </xf>
    <xf numFmtId="4" fontId="100" fillId="55" borderId="0" xfId="0" applyNumberFormat="1" applyFont="1" applyFill="1" applyAlignment="1" applyProtection="1">
      <alignment horizontal="left"/>
      <protection/>
    </xf>
    <xf numFmtId="4" fontId="128" fillId="55" borderId="69" xfId="0" applyNumberFormat="1" applyFont="1" applyFill="1" applyBorder="1" applyAlignment="1" applyProtection="1">
      <alignment horizontal="center" vertical="center"/>
      <protection/>
    </xf>
    <xf numFmtId="4" fontId="129" fillId="55" borderId="72" xfId="0" applyNumberFormat="1" applyFont="1" applyFill="1" applyBorder="1" applyAlignment="1" applyProtection="1">
      <alignment horizontal="left" vertical="center"/>
      <protection/>
    </xf>
    <xf numFmtId="4" fontId="129" fillId="55" borderId="72" xfId="0" applyNumberFormat="1" applyFont="1" applyFill="1" applyBorder="1" applyAlignment="1" applyProtection="1">
      <alignment horizontal="right" vertical="center"/>
      <protection/>
    </xf>
    <xf numFmtId="4" fontId="129" fillId="58" borderId="72" xfId="0" applyNumberFormat="1" applyFont="1" applyFill="1" applyBorder="1" applyAlignment="1" applyProtection="1">
      <alignment horizontal="right" vertical="center"/>
      <protection/>
    </xf>
    <xf numFmtId="4" fontId="105" fillId="55" borderId="71" xfId="0" applyNumberFormat="1" applyFont="1" applyFill="1" applyBorder="1" applyAlignment="1" applyProtection="1">
      <alignment vertical="center"/>
      <protection/>
    </xf>
    <xf numFmtId="4" fontId="105" fillId="55" borderId="23" xfId="0" applyNumberFormat="1" applyFont="1" applyFill="1" applyBorder="1" applyAlignment="1" applyProtection="1">
      <alignment horizontal="left"/>
      <protection/>
    </xf>
    <xf numFmtId="4" fontId="105" fillId="55" borderId="0" xfId="0" applyNumberFormat="1" applyFont="1" applyFill="1" applyAlignment="1" applyProtection="1">
      <alignment horizontal="left"/>
      <protection/>
    </xf>
    <xf numFmtId="4" fontId="119" fillId="55" borderId="0" xfId="0" applyNumberFormat="1" applyFont="1" applyFill="1" applyAlignment="1" applyProtection="1">
      <alignment horizontal="left"/>
      <protection/>
    </xf>
    <xf numFmtId="4" fontId="128" fillId="55" borderId="53" xfId="0" applyNumberFormat="1" applyFont="1" applyFill="1" applyBorder="1" applyAlignment="1" applyProtection="1">
      <alignment horizontal="center" vertical="center"/>
      <protection/>
    </xf>
    <xf numFmtId="4" fontId="129" fillId="55" borderId="94" xfId="0" applyNumberFormat="1" applyFont="1" applyFill="1" applyBorder="1" applyAlignment="1" applyProtection="1">
      <alignment horizontal="left" vertical="center"/>
      <protection/>
    </xf>
    <xf numFmtId="4" fontId="129" fillId="55" borderId="94" xfId="0" applyNumberFormat="1" applyFont="1" applyFill="1" applyBorder="1" applyAlignment="1" applyProtection="1">
      <alignment horizontal="right" vertical="center"/>
      <protection/>
    </xf>
    <xf numFmtId="4" fontId="98" fillId="55" borderId="22" xfId="0" applyNumberFormat="1" applyFont="1" applyFill="1" applyBorder="1" applyAlignment="1" applyProtection="1">
      <alignment horizontal="left"/>
      <protection/>
    </xf>
    <xf numFmtId="4" fontId="98" fillId="55" borderId="23" xfId="0" applyNumberFormat="1" applyFont="1" applyFill="1" applyBorder="1" applyAlignment="1" applyProtection="1">
      <alignment horizontal="left"/>
      <protection/>
    </xf>
    <xf numFmtId="4" fontId="98" fillId="55" borderId="0" xfId="0" applyNumberFormat="1" applyFont="1" applyFill="1" applyAlignment="1" applyProtection="1">
      <alignment horizontal="left"/>
      <protection/>
    </xf>
    <xf numFmtId="4" fontId="103" fillId="55" borderId="22" xfId="0" applyNumberFormat="1" applyFont="1" applyFill="1" applyBorder="1" applyAlignment="1" applyProtection="1">
      <alignment vertical="center"/>
      <protection/>
    </xf>
    <xf numFmtId="4" fontId="100" fillId="58" borderId="84" xfId="0" applyNumberFormat="1" applyFont="1" applyFill="1" applyBorder="1" applyAlignment="1" applyProtection="1">
      <alignment vertical="center"/>
      <protection/>
    </xf>
    <xf numFmtId="4" fontId="103" fillId="55" borderId="23" xfId="0" applyNumberFormat="1" applyFont="1" applyFill="1" applyBorder="1" applyAlignment="1" applyProtection="1">
      <alignment vertical="center"/>
      <protection/>
    </xf>
    <xf numFmtId="4" fontId="103" fillId="55" borderId="0" xfId="0" applyNumberFormat="1" applyFont="1" applyFill="1" applyAlignment="1" applyProtection="1">
      <alignment vertical="center"/>
      <protection/>
    </xf>
    <xf numFmtId="4" fontId="98" fillId="55" borderId="0" xfId="0" applyNumberFormat="1" applyFont="1" applyFill="1" applyBorder="1" applyAlignment="1" applyProtection="1">
      <alignment horizontal="left" vertical="center"/>
      <protection/>
    </xf>
    <xf numFmtId="4" fontId="130" fillId="55" borderId="72" xfId="0" applyNumberFormat="1" applyFont="1" applyFill="1" applyBorder="1" applyAlignment="1" applyProtection="1">
      <alignment horizontal="left" vertical="center"/>
      <protection/>
    </xf>
    <xf numFmtId="4" fontId="105" fillId="55" borderId="72" xfId="0" applyNumberFormat="1" applyFont="1" applyFill="1" applyBorder="1" applyAlignment="1" applyProtection="1">
      <alignment horizontal="right" vertical="center"/>
      <protection/>
    </xf>
    <xf numFmtId="4" fontId="131" fillId="55" borderId="0" xfId="0" applyNumberFormat="1" applyFont="1" applyFill="1" applyAlignment="1" applyProtection="1">
      <alignment horizontal="left"/>
      <protection/>
    </xf>
    <xf numFmtId="4" fontId="104" fillId="55" borderId="22" xfId="0" applyNumberFormat="1" applyFont="1" applyFill="1" applyBorder="1" applyAlignment="1" applyProtection="1">
      <alignment horizontal="left"/>
      <protection/>
    </xf>
    <xf numFmtId="4" fontId="104" fillId="58" borderId="72" xfId="0" applyNumberFormat="1" applyFont="1" applyFill="1" applyBorder="1" applyAlignment="1" applyProtection="1">
      <alignment horizontal="right" vertical="center"/>
      <protection/>
    </xf>
    <xf numFmtId="4" fontId="104" fillId="55" borderId="23" xfId="0" applyNumberFormat="1" applyFont="1" applyFill="1" applyBorder="1" applyAlignment="1" applyProtection="1">
      <alignment horizontal="left"/>
      <protection/>
    </xf>
    <xf numFmtId="4" fontId="104" fillId="55" borderId="0" xfId="0" applyNumberFormat="1" applyFont="1" applyFill="1" applyAlignment="1" applyProtection="1">
      <alignment horizontal="left"/>
      <protection/>
    </xf>
    <xf numFmtId="4" fontId="103" fillId="55" borderId="22" xfId="0" applyNumberFormat="1" applyFont="1" applyFill="1" applyBorder="1" applyAlignment="1" applyProtection="1">
      <alignment horizontal="left" vertical="center"/>
      <protection/>
    </xf>
    <xf numFmtId="4" fontId="103" fillId="55" borderId="23" xfId="0" applyNumberFormat="1" applyFont="1" applyFill="1" applyBorder="1" applyAlignment="1" applyProtection="1">
      <alignment horizontal="left" vertical="center"/>
      <protection/>
    </xf>
    <xf numFmtId="4" fontId="103" fillId="55" borderId="0" xfId="0" applyNumberFormat="1" applyFont="1" applyFill="1" applyAlignment="1" applyProtection="1">
      <alignment horizontal="left" vertical="center"/>
      <protection/>
    </xf>
    <xf numFmtId="4" fontId="98" fillId="55" borderId="73" xfId="0" applyNumberFormat="1" applyFont="1" applyFill="1" applyBorder="1" applyAlignment="1" applyProtection="1">
      <alignment horizontal="center" vertical="center"/>
      <protection/>
    </xf>
    <xf numFmtId="4" fontId="98" fillId="55" borderId="84" xfId="0" applyNumberFormat="1" applyFont="1" applyFill="1" applyBorder="1" applyAlignment="1" applyProtection="1">
      <alignment horizontal="right" vertical="center"/>
      <protection/>
    </xf>
    <xf numFmtId="4" fontId="105" fillId="58" borderId="72" xfId="0" applyNumberFormat="1" applyFont="1" applyFill="1" applyBorder="1" applyAlignment="1" applyProtection="1">
      <alignment horizontal="right" vertical="center"/>
      <protection/>
    </xf>
    <xf numFmtId="4" fontId="130" fillId="55" borderId="72" xfId="0" applyNumberFormat="1" applyFont="1" applyFill="1" applyBorder="1" applyAlignment="1" applyProtection="1">
      <alignment horizontal="right" vertical="center"/>
      <protection/>
    </xf>
    <xf numFmtId="4" fontId="128" fillId="55" borderId="0" xfId="0" applyNumberFormat="1" applyFont="1" applyFill="1" applyAlignment="1" applyProtection="1">
      <alignment horizontal="left"/>
      <protection/>
    </xf>
    <xf numFmtId="4" fontId="98" fillId="55" borderId="57" xfId="0" applyNumberFormat="1" applyFont="1" applyFill="1" applyBorder="1" applyAlignment="1" applyProtection="1">
      <alignment horizontal="center" vertical="center"/>
      <protection/>
    </xf>
    <xf numFmtId="4" fontId="98" fillId="55" borderId="67" xfId="0" applyNumberFormat="1" applyFont="1" applyFill="1" applyBorder="1" applyAlignment="1" applyProtection="1">
      <alignment horizontal="left" vertical="center"/>
      <protection/>
    </xf>
    <xf numFmtId="4" fontId="98" fillId="55" borderId="67" xfId="0" applyNumberFormat="1" applyFont="1" applyFill="1" applyBorder="1" applyAlignment="1" applyProtection="1">
      <alignment horizontal="right" vertical="center"/>
      <protection/>
    </xf>
    <xf numFmtId="4" fontId="132" fillId="55" borderId="72" xfId="0" applyNumberFormat="1" applyFont="1" applyFill="1" applyBorder="1" applyAlignment="1" applyProtection="1">
      <alignment horizontal="right" vertical="center"/>
      <protection/>
    </xf>
    <xf numFmtId="4" fontId="132" fillId="12" borderId="72" xfId="0" applyNumberFormat="1" applyFont="1" applyFill="1" applyBorder="1" applyAlignment="1" applyProtection="1">
      <alignment horizontal="right" vertical="center"/>
      <protection/>
    </xf>
    <xf numFmtId="4" fontId="104" fillId="12" borderId="72" xfId="0" applyNumberFormat="1" applyFont="1" applyFill="1" applyBorder="1" applyAlignment="1" applyProtection="1">
      <alignment horizontal="right" vertical="center"/>
      <protection/>
    </xf>
    <xf numFmtId="4" fontId="103" fillId="55" borderId="0" xfId="0" applyNumberFormat="1" applyFont="1" applyFill="1" applyAlignment="1" applyProtection="1">
      <alignment horizontal="left"/>
      <protection/>
    </xf>
    <xf numFmtId="4" fontId="99" fillId="55" borderId="0" xfId="0" applyNumberFormat="1" applyFont="1" applyFill="1" applyBorder="1" applyAlignment="1" applyProtection="1">
      <alignment vertical="center"/>
      <protection/>
    </xf>
    <xf numFmtId="4" fontId="111" fillId="55" borderId="22" xfId="0" applyNumberFormat="1" applyFont="1" applyFill="1" applyBorder="1" applyAlignment="1" applyProtection="1">
      <alignment horizontal="left"/>
      <protection/>
    </xf>
    <xf numFmtId="4" fontId="133" fillId="61" borderId="107" xfId="0" applyNumberFormat="1" applyFont="1" applyFill="1" applyBorder="1" applyAlignment="1" applyProtection="1">
      <alignment horizontal="right"/>
      <protection/>
    </xf>
    <xf numFmtId="4" fontId="111" fillId="55" borderId="23" xfId="0" applyNumberFormat="1" applyFont="1" applyFill="1" applyBorder="1" applyAlignment="1" applyProtection="1">
      <alignment horizontal="left"/>
      <protection/>
    </xf>
    <xf numFmtId="4" fontId="111" fillId="55" borderId="0" xfId="0" applyNumberFormat="1" applyFont="1" applyFill="1" applyAlignment="1" applyProtection="1">
      <alignment horizontal="left"/>
      <protection/>
    </xf>
    <xf numFmtId="4" fontId="100" fillId="28" borderId="84" xfId="0" applyNumberFormat="1" applyFont="1" applyFill="1" applyBorder="1" applyAlignment="1" applyProtection="1">
      <alignment horizontal="right" vertical="center"/>
      <protection/>
    </xf>
    <xf numFmtId="4" fontId="128" fillId="55" borderId="0" xfId="0" applyNumberFormat="1" applyFont="1" applyFill="1" applyBorder="1" applyAlignment="1" applyProtection="1">
      <alignment horizontal="center" vertical="center"/>
      <protection/>
    </xf>
    <xf numFmtId="4" fontId="99" fillId="55" borderId="22" xfId="0" applyNumberFormat="1" applyFont="1" applyFill="1" applyBorder="1" applyAlignment="1" applyProtection="1">
      <alignment horizontal="left" vertical="center"/>
      <protection/>
    </xf>
    <xf numFmtId="4" fontId="117" fillId="62" borderId="107" xfId="0" applyNumberFormat="1" applyFont="1" applyFill="1" applyBorder="1" applyAlignment="1" applyProtection="1">
      <alignment horizontal="right" vertical="center"/>
      <protection/>
    </xf>
    <xf numFmtId="4" fontId="99" fillId="55" borderId="23" xfId="0" applyNumberFormat="1" applyFont="1" applyFill="1" applyBorder="1" applyAlignment="1" applyProtection="1">
      <alignment horizontal="left" vertical="center"/>
      <protection/>
    </xf>
    <xf numFmtId="4" fontId="134" fillId="55" borderId="0" xfId="0" applyNumberFormat="1" applyFont="1" applyFill="1" applyAlignment="1" applyProtection="1">
      <alignment horizontal="right" vertical="center"/>
      <protection/>
    </xf>
    <xf numFmtId="4" fontId="99" fillId="55" borderId="0" xfId="0" applyNumberFormat="1" applyFont="1" applyFill="1" applyAlignment="1" applyProtection="1">
      <alignment horizontal="left" vertical="center"/>
      <protection/>
    </xf>
    <xf numFmtId="4" fontId="117" fillId="59" borderId="0" xfId="0" applyNumberFormat="1" applyFont="1" applyFill="1" applyBorder="1" applyAlignment="1" applyProtection="1">
      <alignment horizontal="left"/>
      <protection/>
    </xf>
    <xf numFmtId="4" fontId="117" fillId="59" borderId="0" xfId="0" applyNumberFormat="1" applyFont="1" applyFill="1" applyBorder="1" applyAlignment="1" applyProtection="1">
      <alignment horizontal="right"/>
      <protection/>
    </xf>
    <xf numFmtId="4" fontId="117" fillId="59" borderId="0" xfId="0" applyNumberFormat="1" applyFont="1" applyFill="1" applyBorder="1" applyAlignment="1" applyProtection="1">
      <alignment/>
      <protection/>
    </xf>
    <xf numFmtId="4" fontId="102" fillId="58" borderId="84" xfId="0" applyNumberFormat="1" applyFont="1" applyFill="1" applyBorder="1" applyAlignment="1" applyProtection="1">
      <alignment horizontal="right" vertical="center"/>
      <protection/>
    </xf>
    <xf numFmtId="4" fontId="102" fillId="58" borderId="74" xfId="0" applyNumberFormat="1" applyFont="1" applyFill="1" applyBorder="1" applyAlignment="1" applyProtection="1">
      <alignment horizontal="center" vertical="center"/>
      <protection/>
    </xf>
    <xf numFmtId="4" fontId="100" fillId="55" borderId="57" xfId="0" applyNumberFormat="1" applyFont="1" applyFill="1" applyBorder="1" applyAlignment="1" applyProtection="1">
      <alignment horizontal="center" vertical="center"/>
      <protection/>
    </xf>
    <xf numFmtId="4" fontId="100" fillId="55" borderId="67" xfId="0" applyNumberFormat="1" applyFont="1" applyFill="1" applyBorder="1" applyAlignment="1" applyProtection="1">
      <alignment horizontal="left" vertical="center"/>
      <protection/>
    </xf>
    <xf numFmtId="4" fontId="100" fillId="55" borderId="67" xfId="0" applyNumberFormat="1" applyFont="1" applyFill="1" applyBorder="1" applyAlignment="1" applyProtection="1">
      <alignment horizontal="right" vertical="center"/>
      <protection/>
    </xf>
    <xf numFmtId="4" fontId="134" fillId="55" borderId="0" xfId="0" applyNumberFormat="1" applyFont="1" applyFill="1" applyAlignment="1" applyProtection="1">
      <alignment horizontal="left"/>
      <protection/>
    </xf>
    <xf numFmtId="4" fontId="135" fillId="55" borderId="22" xfId="0" applyNumberFormat="1" applyFont="1" applyFill="1" applyBorder="1" applyAlignment="1" applyProtection="1">
      <alignment horizontal="left"/>
      <protection/>
    </xf>
    <xf numFmtId="4" fontId="136" fillId="55" borderId="69" xfId="0" applyNumberFormat="1" applyFont="1" applyFill="1" applyBorder="1" applyAlignment="1" applyProtection="1">
      <alignment horizontal="center" vertical="center"/>
      <protection/>
    </xf>
    <xf numFmtId="4" fontId="136" fillId="55" borderId="72" xfId="0" applyNumberFormat="1" applyFont="1" applyFill="1" applyBorder="1" applyAlignment="1" applyProtection="1">
      <alignment horizontal="left" vertical="center"/>
      <protection/>
    </xf>
    <xf numFmtId="4" fontId="136" fillId="58" borderId="72" xfId="0" applyNumberFormat="1" applyFont="1" applyFill="1" applyBorder="1" applyAlignment="1" applyProtection="1">
      <alignment horizontal="right" vertical="center"/>
      <protection/>
    </xf>
    <xf numFmtId="4" fontId="135" fillId="55" borderId="23" xfId="0" applyNumberFormat="1" applyFont="1" applyFill="1" applyBorder="1" applyAlignment="1" applyProtection="1">
      <alignment horizontal="left"/>
      <protection/>
    </xf>
    <xf numFmtId="4" fontId="135" fillId="55" borderId="0" xfId="0" applyNumberFormat="1" applyFont="1" applyFill="1" applyAlignment="1" applyProtection="1">
      <alignment horizontal="left"/>
      <protection/>
    </xf>
    <xf numFmtId="4" fontId="129" fillId="58" borderId="91" xfId="0" applyNumberFormat="1" applyFont="1" applyFill="1" applyBorder="1" applyAlignment="1" applyProtection="1">
      <alignment horizontal="right" vertical="center"/>
      <protection/>
    </xf>
    <xf numFmtId="4" fontId="119" fillId="59" borderId="0" xfId="0" applyNumberFormat="1" applyFont="1" applyFill="1" applyAlignment="1" applyProtection="1">
      <alignment horizontal="left"/>
      <protection/>
    </xf>
    <xf numFmtId="4" fontId="117" fillId="61" borderId="107" xfId="0" applyNumberFormat="1" applyFont="1" applyFill="1" applyBorder="1" applyAlignment="1" applyProtection="1">
      <alignment horizontal="right" vertical="center"/>
      <protection/>
    </xf>
    <xf numFmtId="4" fontId="100" fillId="58" borderId="211" xfId="0" applyNumberFormat="1" applyFont="1" applyFill="1" applyBorder="1" applyAlignment="1" applyProtection="1">
      <alignment vertical="center"/>
      <protection/>
    </xf>
    <xf numFmtId="4" fontId="103" fillId="58" borderId="212" xfId="0" applyNumberFormat="1" applyFont="1" applyFill="1" applyBorder="1" applyAlignment="1" applyProtection="1">
      <alignment horizontal="center" vertical="center"/>
      <protection/>
    </xf>
    <xf numFmtId="4" fontId="100" fillId="58" borderId="212" xfId="0" applyNumberFormat="1" applyFont="1" applyFill="1" applyBorder="1" applyAlignment="1" applyProtection="1">
      <alignment horizontal="right" vertical="center"/>
      <protection/>
    </xf>
    <xf numFmtId="4" fontId="99" fillId="55" borderId="22" xfId="0" applyNumberFormat="1" applyFont="1" applyFill="1" applyBorder="1" applyAlignment="1" applyProtection="1">
      <alignment vertical="center"/>
      <protection/>
    </xf>
    <xf numFmtId="4" fontId="98" fillId="20" borderId="84" xfId="0" applyNumberFormat="1" applyFont="1" applyFill="1" applyBorder="1" applyAlignment="1" applyProtection="1">
      <alignment vertical="center"/>
      <protection/>
    </xf>
    <xf numFmtId="4" fontId="98" fillId="20" borderId="84" xfId="0" applyNumberFormat="1" applyFont="1" applyFill="1" applyBorder="1" applyAlignment="1" applyProtection="1">
      <alignment horizontal="right" vertical="center"/>
      <protection/>
    </xf>
    <xf numFmtId="4" fontId="99" fillId="55" borderId="23" xfId="0" applyNumberFormat="1" applyFont="1" applyFill="1" applyBorder="1" applyAlignment="1" applyProtection="1">
      <alignment vertical="center"/>
      <protection/>
    </xf>
    <xf numFmtId="4" fontId="99" fillId="55" borderId="0" xfId="0" applyNumberFormat="1" applyFont="1" applyFill="1" applyAlignment="1" applyProtection="1">
      <alignment vertical="center"/>
      <protection/>
    </xf>
    <xf numFmtId="4" fontId="128" fillId="55" borderId="78" xfId="0" applyNumberFormat="1" applyFont="1" applyFill="1" applyBorder="1" applyAlignment="1" applyProtection="1">
      <alignment horizontal="center" vertical="center"/>
      <protection/>
    </xf>
    <xf numFmtId="4" fontId="129" fillId="55" borderId="79" xfId="0" applyNumberFormat="1" applyFont="1" applyFill="1" applyBorder="1" applyAlignment="1" applyProtection="1">
      <alignment horizontal="left" vertical="center"/>
      <protection/>
    </xf>
    <xf numFmtId="4" fontId="129" fillId="55" borderId="79" xfId="0" applyNumberFormat="1" applyFont="1" applyFill="1" applyBorder="1" applyAlignment="1" applyProtection="1">
      <alignment horizontal="right" vertical="center"/>
      <protection/>
    </xf>
    <xf numFmtId="4" fontId="129" fillId="58" borderId="79" xfId="0" applyNumberFormat="1" applyFont="1" applyFill="1" applyBorder="1" applyAlignment="1" applyProtection="1">
      <alignment horizontal="right" vertical="center"/>
      <protection/>
    </xf>
    <xf numFmtId="4" fontId="105" fillId="55" borderId="63" xfId="0" applyNumberFormat="1" applyFont="1" applyFill="1" applyBorder="1" applyAlignment="1" applyProtection="1">
      <alignment vertical="center"/>
      <protection/>
    </xf>
    <xf numFmtId="4" fontId="129" fillId="55" borderId="0" xfId="0" applyNumberFormat="1" applyFont="1" applyFill="1" applyBorder="1" applyAlignment="1" applyProtection="1">
      <alignment horizontal="left" vertical="center"/>
      <protection/>
    </xf>
    <xf numFmtId="4" fontId="117" fillId="55" borderId="0" xfId="0" applyNumberFormat="1" applyFont="1" applyFill="1" applyBorder="1" applyAlignment="1" applyProtection="1">
      <alignment horizontal="left" vertical="center"/>
      <protection/>
    </xf>
    <xf numFmtId="4" fontId="117" fillId="55" borderId="0" xfId="0" applyNumberFormat="1" applyFont="1" applyFill="1" applyBorder="1" applyAlignment="1" applyProtection="1">
      <alignment horizontal="right" vertical="center"/>
      <protection/>
    </xf>
    <xf numFmtId="4" fontId="137" fillId="55" borderId="0" xfId="0" applyNumberFormat="1" applyFont="1" applyFill="1" applyBorder="1" applyAlignment="1" applyProtection="1">
      <alignment horizontal="right" vertical="center"/>
      <protection/>
    </xf>
    <xf numFmtId="4" fontId="105" fillId="55" borderId="0" xfId="0" applyNumberFormat="1" applyFont="1" applyFill="1" applyBorder="1" applyAlignment="1" applyProtection="1">
      <alignment vertical="center"/>
      <protection/>
    </xf>
    <xf numFmtId="4" fontId="100" fillId="20" borderId="84" xfId="0" applyNumberFormat="1" applyFont="1" applyFill="1" applyBorder="1" applyAlignment="1" applyProtection="1">
      <alignment horizontal="right" vertical="center"/>
      <protection/>
    </xf>
    <xf numFmtId="4" fontId="55" fillId="55" borderId="62" xfId="0" applyNumberFormat="1" applyFont="1" applyFill="1" applyBorder="1" applyAlignment="1" applyProtection="1">
      <alignment horizontal="left" vertical="center"/>
      <protection/>
    </xf>
    <xf numFmtId="4" fontId="129" fillId="58" borderId="70" xfId="0" applyNumberFormat="1" applyFont="1" applyFill="1" applyBorder="1" applyAlignment="1" applyProtection="1">
      <alignment horizontal="right" vertical="center"/>
      <protection/>
    </xf>
    <xf numFmtId="4" fontId="55" fillId="55" borderId="71" xfId="0" applyNumberFormat="1" applyFont="1" applyFill="1" applyBorder="1" applyAlignment="1" applyProtection="1">
      <alignment horizontal="left" vertical="center"/>
      <protection/>
    </xf>
    <xf numFmtId="4" fontId="55" fillId="55" borderId="72" xfId="0" applyNumberFormat="1" applyFont="1" applyFill="1" applyBorder="1" applyAlignment="1" applyProtection="1">
      <alignment horizontal="right" vertical="center"/>
      <protection/>
    </xf>
    <xf numFmtId="4" fontId="104" fillId="55" borderId="71" xfId="0" applyNumberFormat="1" applyFont="1" applyFill="1" applyBorder="1" applyAlignment="1" applyProtection="1">
      <alignment vertical="center"/>
      <protection/>
    </xf>
    <xf numFmtId="4" fontId="55" fillId="55" borderId="69" xfId="0" applyNumberFormat="1" applyFont="1" applyFill="1" applyBorder="1" applyAlignment="1" applyProtection="1">
      <alignment horizontal="left" vertical="center"/>
      <protection/>
    </xf>
    <xf numFmtId="4" fontId="129" fillId="58" borderId="213" xfId="0" applyNumberFormat="1" applyFont="1" applyFill="1" applyBorder="1" applyAlignment="1" applyProtection="1">
      <alignment horizontal="right" vertical="center"/>
      <protection/>
    </xf>
    <xf numFmtId="4" fontId="54" fillId="55" borderId="213" xfId="0" applyNumberFormat="1" applyFont="1" applyFill="1" applyBorder="1" applyAlignment="1" applyProtection="1">
      <alignment horizontal="right" vertical="center"/>
      <protection/>
    </xf>
    <xf numFmtId="4" fontId="90" fillId="55" borderId="25" xfId="0" applyNumberFormat="1" applyFont="1" applyFill="1" applyBorder="1" applyAlignment="1" applyProtection="1">
      <alignment horizontal="left"/>
      <protection/>
    </xf>
    <xf numFmtId="4" fontId="90" fillId="55" borderId="26" xfId="0" applyNumberFormat="1" applyFont="1" applyFill="1" applyBorder="1" applyAlignment="1" applyProtection="1">
      <alignment horizontal="right"/>
      <protection/>
    </xf>
    <xf numFmtId="4" fontId="90" fillId="55" borderId="26" xfId="0" applyNumberFormat="1" applyFont="1" applyFill="1" applyBorder="1" applyAlignment="1" applyProtection="1">
      <alignment horizontal="left"/>
      <protection/>
    </xf>
    <xf numFmtId="4" fontId="90" fillId="55" borderId="27" xfId="0" applyNumberFormat="1" applyFont="1" applyFill="1" applyBorder="1" applyAlignment="1" applyProtection="1">
      <alignment horizontal="left"/>
      <protection/>
    </xf>
    <xf numFmtId="4" fontId="106" fillId="55" borderId="0" xfId="0" applyNumberFormat="1" applyFont="1" applyFill="1" applyBorder="1" applyAlignment="1" applyProtection="1">
      <alignment horizontal="left"/>
      <protection/>
    </xf>
    <xf numFmtId="4" fontId="106" fillId="55" borderId="0" xfId="0" applyNumberFormat="1" applyFont="1" applyFill="1" applyAlignment="1" applyProtection="1">
      <alignment horizontal="left"/>
      <protection/>
    </xf>
    <xf numFmtId="4" fontId="110" fillId="55" borderId="0" xfId="0" applyNumberFormat="1" applyFont="1" applyFill="1" applyBorder="1" applyAlignment="1" applyProtection="1">
      <alignment horizontal="left"/>
      <protection/>
    </xf>
    <xf numFmtId="4" fontId="98" fillId="55" borderId="0" xfId="0" applyNumberFormat="1" applyFont="1" applyFill="1" applyBorder="1" applyAlignment="1" applyProtection="1">
      <alignment horizontal="right"/>
      <protection/>
    </xf>
    <xf numFmtId="4" fontId="108" fillId="55" borderId="0" xfId="0" applyNumberFormat="1" applyFont="1" applyFill="1" applyAlignment="1" applyProtection="1">
      <alignment horizontal="right"/>
      <protection/>
    </xf>
    <xf numFmtId="4" fontId="129" fillId="55" borderId="72" xfId="0" applyNumberFormat="1" applyFont="1" applyFill="1" applyBorder="1" applyAlignment="1" applyProtection="1">
      <alignment horizontal="right" vertical="center"/>
      <protection locked="0"/>
    </xf>
    <xf numFmtId="4" fontId="129" fillId="55" borderId="91" xfId="0" applyNumberFormat="1" applyFont="1" applyFill="1" applyBorder="1" applyAlignment="1" applyProtection="1">
      <alignment horizontal="right" vertical="center"/>
      <protection locked="0"/>
    </xf>
    <xf numFmtId="4" fontId="129" fillId="55" borderId="94" xfId="0" applyNumberFormat="1" applyFont="1" applyFill="1" applyBorder="1" applyAlignment="1" applyProtection="1">
      <alignment horizontal="right" vertical="center"/>
      <protection locked="0"/>
    </xf>
    <xf numFmtId="4" fontId="130" fillId="55" borderId="72" xfId="0" applyNumberFormat="1" applyFont="1" applyFill="1" applyBorder="1" applyAlignment="1" applyProtection="1">
      <alignment horizontal="right" vertical="center"/>
      <protection locked="0"/>
    </xf>
    <xf numFmtId="4" fontId="132" fillId="55" borderId="72" xfId="0" applyNumberFormat="1" applyFont="1" applyFill="1" applyBorder="1" applyAlignment="1" applyProtection="1">
      <alignment horizontal="right" vertical="center"/>
      <protection locked="0"/>
    </xf>
    <xf numFmtId="4" fontId="130" fillId="55" borderId="91" xfId="0" applyNumberFormat="1" applyFont="1" applyFill="1" applyBorder="1" applyAlignment="1" applyProtection="1">
      <alignment horizontal="right" vertical="center"/>
      <protection locked="0"/>
    </xf>
    <xf numFmtId="4" fontId="132" fillId="55" borderId="91" xfId="0" applyNumberFormat="1" applyFont="1" applyFill="1" applyBorder="1" applyAlignment="1" applyProtection="1">
      <alignment horizontal="right" vertical="center"/>
      <protection locked="0"/>
    </xf>
    <xf numFmtId="4" fontId="132" fillId="12" borderId="72" xfId="0" applyNumberFormat="1" applyFont="1" applyFill="1" applyBorder="1" applyAlignment="1" applyProtection="1">
      <alignment horizontal="right" vertical="center"/>
      <protection locked="0"/>
    </xf>
    <xf numFmtId="4" fontId="130" fillId="55" borderId="213" xfId="0" applyNumberFormat="1" applyFont="1" applyFill="1" applyBorder="1" applyAlignment="1" applyProtection="1">
      <alignment horizontal="right" vertical="center"/>
      <protection locked="0"/>
    </xf>
    <xf numFmtId="4" fontId="128" fillId="55" borderId="69" xfId="0" applyNumberFormat="1" applyFont="1" applyFill="1" applyBorder="1" applyAlignment="1" applyProtection="1">
      <alignment horizontal="center" vertical="center"/>
      <protection locked="0"/>
    </xf>
    <xf numFmtId="4" fontId="130" fillId="55" borderId="72" xfId="0" applyNumberFormat="1" applyFont="1" applyFill="1" applyBorder="1" applyAlignment="1" applyProtection="1">
      <alignment horizontal="left" vertical="center"/>
      <protection locked="0"/>
    </xf>
    <xf numFmtId="4" fontId="128" fillId="55" borderId="89" xfId="0" applyNumberFormat="1" applyFont="1" applyFill="1" applyBorder="1" applyAlignment="1" applyProtection="1">
      <alignment horizontal="center" vertical="center"/>
      <protection locked="0"/>
    </xf>
    <xf numFmtId="4" fontId="128" fillId="55" borderId="214" xfId="0" applyNumberFormat="1" applyFont="1" applyFill="1" applyBorder="1" applyAlignment="1" applyProtection="1">
      <alignment horizontal="center" vertical="center"/>
      <protection locked="0"/>
    </xf>
    <xf numFmtId="4" fontId="130" fillId="55" borderId="213" xfId="0" applyNumberFormat="1" applyFont="1" applyFill="1" applyBorder="1" applyAlignment="1" applyProtection="1">
      <alignment horizontal="left" vertical="center"/>
      <protection locked="0"/>
    </xf>
    <xf numFmtId="4" fontId="100" fillId="55" borderId="74" xfId="0" applyNumberFormat="1" applyFont="1" applyFill="1" applyBorder="1" applyAlignment="1" applyProtection="1">
      <alignment horizontal="left"/>
      <protection locked="0"/>
    </xf>
    <xf numFmtId="4" fontId="99" fillId="55" borderId="0" xfId="0" applyNumberFormat="1" applyFont="1" applyFill="1" applyAlignment="1" applyProtection="1">
      <alignment horizontal="left"/>
      <protection locked="0"/>
    </xf>
    <xf numFmtId="4" fontId="98" fillId="55" borderId="0" xfId="0" applyNumberFormat="1" applyFont="1" applyFill="1" applyAlignment="1" applyProtection="1">
      <alignment horizontal="left"/>
      <protection locked="0"/>
    </xf>
    <xf numFmtId="4" fontId="90" fillId="55" borderId="0" xfId="0" applyNumberFormat="1" applyFont="1" applyFill="1" applyAlignment="1" applyProtection="1">
      <alignment horizontal="left"/>
      <protection locked="0"/>
    </xf>
    <xf numFmtId="4" fontId="129" fillId="55" borderId="72" xfId="0" applyNumberFormat="1" applyFont="1" applyFill="1" applyBorder="1" applyAlignment="1" applyProtection="1">
      <alignment horizontal="left" vertical="center"/>
      <protection locked="0"/>
    </xf>
    <xf numFmtId="4" fontId="130" fillId="55" borderId="91" xfId="0" applyNumberFormat="1" applyFont="1" applyFill="1" applyBorder="1" applyAlignment="1" applyProtection="1">
      <alignment horizontal="left" vertical="center"/>
      <protection locked="0"/>
    </xf>
    <xf numFmtId="4" fontId="129" fillId="55" borderId="91" xfId="0" applyNumberFormat="1" applyFont="1" applyFill="1" applyBorder="1" applyAlignment="1" applyProtection="1">
      <alignment horizontal="left" vertical="center"/>
      <protection locked="0"/>
    </xf>
    <xf numFmtId="0" fontId="99" fillId="55" borderId="182" xfId="0" applyFont="1" applyFill="1" applyBorder="1" applyAlignment="1">
      <alignment vertical="center"/>
    </xf>
    <xf numFmtId="0" fontId="99" fillId="58" borderId="182" xfId="0" applyFont="1" applyFill="1" applyBorder="1" applyAlignment="1">
      <alignment vertical="center"/>
    </xf>
    <xf numFmtId="0" fontId="103" fillId="0" borderId="22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/>
      <protection locked="0"/>
    </xf>
    <xf numFmtId="0" fontId="103" fillId="0" borderId="23" xfId="0" applyFont="1" applyFill="1" applyBorder="1" applyAlignment="1" applyProtection="1">
      <alignment horizontal="left"/>
      <protection locked="0"/>
    </xf>
    <xf numFmtId="0" fontId="98" fillId="58" borderId="87" xfId="0" applyFont="1" applyFill="1" applyBorder="1" applyAlignment="1" applyProtection="1">
      <alignment horizontal="center"/>
      <protection/>
    </xf>
    <xf numFmtId="0" fontId="98" fillId="58" borderId="215" xfId="0" applyFont="1" applyFill="1" applyBorder="1" applyAlignment="1" applyProtection="1">
      <alignment horizontal="center"/>
      <protection/>
    </xf>
    <xf numFmtId="0" fontId="110" fillId="58" borderId="39" xfId="0" applyFont="1" applyFill="1" applyBorder="1" applyAlignment="1" applyProtection="1">
      <alignment horizontal="center"/>
      <protection/>
    </xf>
    <xf numFmtId="0" fontId="98" fillId="58" borderId="39" xfId="0" applyFont="1" applyFill="1" applyBorder="1" applyAlignment="1" applyProtection="1">
      <alignment horizontal="center"/>
      <protection/>
    </xf>
    <xf numFmtId="0" fontId="98" fillId="58" borderId="89" xfId="0" applyFont="1" applyFill="1" applyBorder="1" applyAlignment="1" applyProtection="1">
      <alignment horizontal="center"/>
      <protection/>
    </xf>
    <xf numFmtId="0" fontId="108" fillId="58" borderId="89" xfId="0" applyFont="1" applyFill="1" applyBorder="1" applyAlignment="1" applyProtection="1">
      <alignment horizontal="center"/>
      <protection/>
    </xf>
    <xf numFmtId="0" fontId="100" fillId="55" borderId="44" xfId="0" applyFont="1" applyFill="1" applyBorder="1" applyAlignment="1" applyProtection="1">
      <alignment horizontal="center"/>
      <protection/>
    </xf>
    <xf numFmtId="0" fontId="100" fillId="55" borderId="0" xfId="0" applyFont="1" applyFill="1" applyBorder="1" applyAlignment="1" applyProtection="1">
      <alignment/>
      <protection/>
    </xf>
    <xf numFmtId="0" fontId="90" fillId="55" borderId="39" xfId="0" applyFont="1" applyFill="1" applyBorder="1" applyAlignment="1" applyProtection="1">
      <alignment/>
      <protection/>
    </xf>
    <xf numFmtId="0" fontId="103" fillId="55" borderId="0" xfId="0" applyFont="1" applyFill="1" applyAlignment="1" applyProtection="1">
      <alignment/>
      <protection/>
    </xf>
    <xf numFmtId="0" fontId="100" fillId="55" borderId="46" xfId="0" applyFont="1" applyFill="1" applyBorder="1" applyAlignment="1" applyProtection="1">
      <alignment horizontal="center"/>
      <protection/>
    </xf>
    <xf numFmtId="0" fontId="100" fillId="55" borderId="31" xfId="0" applyFont="1" applyFill="1" applyBorder="1" applyAlignment="1" applyProtection="1">
      <alignment/>
      <protection/>
    </xf>
    <xf numFmtId="4" fontId="100" fillId="55" borderId="40" xfId="0" applyNumberFormat="1" applyFont="1" applyFill="1" applyBorder="1" applyAlignment="1" applyProtection="1">
      <alignment/>
      <protection/>
    </xf>
    <xf numFmtId="0" fontId="98" fillId="55" borderId="46" xfId="0" applyFont="1" applyFill="1" applyBorder="1" applyAlignment="1" applyProtection="1">
      <alignment horizontal="center"/>
      <protection/>
    </xf>
    <xf numFmtId="0" fontId="98" fillId="55" borderId="31" xfId="0" applyFont="1" applyFill="1" applyBorder="1" applyAlignment="1" applyProtection="1">
      <alignment/>
      <protection/>
    </xf>
    <xf numFmtId="4" fontId="98" fillId="55" borderId="40" xfId="0" applyNumberFormat="1" applyFont="1" applyFill="1" applyBorder="1" applyAlignment="1" applyProtection="1">
      <alignment/>
      <protection/>
    </xf>
    <xf numFmtId="0" fontId="99" fillId="55" borderId="48" xfId="0" applyFont="1" applyFill="1" applyBorder="1" applyAlignment="1" applyProtection="1">
      <alignment horizontal="center"/>
      <protection/>
    </xf>
    <xf numFmtId="0" fontId="99" fillId="55" borderId="32" xfId="0" applyFont="1" applyFill="1" applyBorder="1" applyAlignment="1" applyProtection="1">
      <alignment/>
      <protection/>
    </xf>
    <xf numFmtId="4" fontId="99" fillId="55" borderId="41" xfId="0" applyNumberFormat="1" applyFont="1" applyFill="1" applyBorder="1" applyAlignment="1" applyProtection="1">
      <alignment/>
      <protection/>
    </xf>
    <xf numFmtId="0" fontId="99" fillId="55" borderId="49" xfId="0" applyFont="1" applyFill="1" applyBorder="1" applyAlignment="1" applyProtection="1">
      <alignment horizontal="center"/>
      <protection/>
    </xf>
    <xf numFmtId="0" fontId="99" fillId="55" borderId="33" xfId="0" applyFont="1" applyFill="1" applyBorder="1" applyAlignment="1" applyProtection="1">
      <alignment/>
      <protection/>
    </xf>
    <xf numFmtId="4" fontId="99" fillId="55" borderId="42" xfId="0" applyNumberFormat="1" applyFont="1" applyFill="1" applyBorder="1" applyAlignment="1" applyProtection="1">
      <alignment/>
      <protection/>
    </xf>
    <xf numFmtId="0" fontId="98" fillId="55" borderId="44" xfId="0" applyFont="1" applyFill="1" applyBorder="1" applyAlignment="1" applyProtection="1">
      <alignment horizontal="center"/>
      <protection/>
    </xf>
    <xf numFmtId="4" fontId="98" fillId="55" borderId="0" xfId="0" applyNumberFormat="1" applyFont="1" applyFill="1" applyBorder="1" applyAlignment="1" applyProtection="1">
      <alignment/>
      <protection/>
    </xf>
    <xf numFmtId="4" fontId="98" fillId="55" borderId="108" xfId="0" applyNumberFormat="1" applyFont="1" applyFill="1" applyBorder="1" applyAlignment="1" applyProtection="1">
      <alignment/>
      <protection/>
    </xf>
    <xf numFmtId="0" fontId="110" fillId="55" borderId="51" xfId="0" applyFont="1" applyFill="1" applyBorder="1" applyAlignment="1" applyProtection="1">
      <alignment horizontal="left"/>
      <protection/>
    </xf>
    <xf numFmtId="0" fontId="110" fillId="55" borderId="36" xfId="0" applyFont="1" applyFill="1" applyBorder="1" applyAlignment="1" applyProtection="1">
      <alignment/>
      <protection/>
    </xf>
    <xf numFmtId="4" fontId="110" fillId="55" borderId="36" xfId="0" applyNumberFormat="1" applyFont="1" applyFill="1" applyBorder="1" applyAlignment="1" applyProtection="1">
      <alignment/>
      <protection/>
    </xf>
    <xf numFmtId="4" fontId="110" fillId="55" borderId="109" xfId="0" applyNumberFormat="1" applyFont="1" applyFill="1" applyBorder="1" applyAlignment="1" applyProtection="1">
      <alignment/>
      <protection/>
    </xf>
    <xf numFmtId="0" fontId="122" fillId="55" borderId="0" xfId="0" applyFont="1" applyFill="1" applyBorder="1" applyAlignment="1" applyProtection="1">
      <alignment horizontal="right"/>
      <protection/>
    </xf>
    <xf numFmtId="0" fontId="99" fillId="55" borderId="162" xfId="0" applyFont="1" applyFill="1" applyBorder="1" applyAlignment="1" applyProtection="1">
      <alignment vertical="center"/>
      <protection locked="0"/>
    </xf>
    <xf numFmtId="0" fontId="99" fillId="55" borderId="112" xfId="0" applyFont="1" applyFill="1" applyBorder="1" applyAlignment="1" applyProtection="1">
      <alignment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0" fontId="99" fillId="55" borderId="55" xfId="0" applyFont="1" applyFill="1" applyBorder="1" applyAlignment="1" applyProtection="1">
      <alignment vertical="center"/>
      <protection locked="0"/>
    </xf>
    <xf numFmtId="4" fontId="99" fillId="55" borderId="53" xfId="0" applyNumberFormat="1" applyFont="1" applyFill="1" applyBorder="1" applyAlignment="1" applyProtection="1">
      <alignment vertical="center"/>
      <protection locked="0"/>
    </xf>
    <xf numFmtId="4" fontId="99" fillId="55" borderId="69" xfId="0" applyNumberFormat="1" applyFont="1" applyFill="1" applyBorder="1" applyAlignment="1" applyProtection="1">
      <alignment vertical="center"/>
      <protection locked="0"/>
    </xf>
    <xf numFmtId="0" fontId="99" fillId="55" borderId="71" xfId="0" applyFont="1" applyFill="1" applyBorder="1" applyAlignment="1" applyProtection="1">
      <alignment horizontal="left" vertical="center"/>
      <protection locked="0"/>
    </xf>
    <xf numFmtId="0" fontId="99" fillId="55" borderId="71" xfId="0" applyFont="1" applyFill="1" applyBorder="1" applyAlignment="1" applyProtection="1">
      <alignment horizontal="center" vertical="center"/>
      <protection locked="0"/>
    </xf>
    <xf numFmtId="14" fontId="99" fillId="55" borderId="71" xfId="0" applyNumberFormat="1" applyFont="1" applyFill="1" applyBorder="1" applyAlignment="1" applyProtection="1">
      <alignment horizontal="center" vertical="center"/>
      <protection locked="0"/>
    </xf>
    <xf numFmtId="4" fontId="128" fillId="63" borderId="69" xfId="0" applyNumberFormat="1" applyFont="1" applyFill="1" applyBorder="1" applyAlignment="1" applyProtection="1">
      <alignment horizontal="center" vertical="center"/>
      <protection/>
    </xf>
    <xf numFmtId="4" fontId="129" fillId="63" borderId="72" xfId="0" applyNumberFormat="1" applyFont="1" applyFill="1" applyBorder="1" applyAlignment="1" applyProtection="1">
      <alignment horizontal="left" vertical="center"/>
      <protection/>
    </xf>
    <xf numFmtId="4" fontId="129" fillId="63" borderId="72" xfId="0" applyNumberFormat="1" applyFont="1" applyFill="1" applyBorder="1" applyAlignment="1" applyProtection="1">
      <alignment horizontal="right" vertical="center"/>
      <protection/>
    </xf>
    <xf numFmtId="4" fontId="125" fillId="63" borderId="74" xfId="0" applyNumberFormat="1" applyFont="1" applyFill="1" applyBorder="1" applyAlignment="1" applyProtection="1">
      <alignment horizontal="left"/>
      <protection locked="0"/>
    </xf>
    <xf numFmtId="4" fontId="90" fillId="0" borderId="22" xfId="0" applyNumberFormat="1" applyFont="1" applyFill="1" applyBorder="1" applyAlignment="1" applyProtection="1">
      <alignment horizontal="left" vertical="center"/>
      <protection locked="0"/>
    </xf>
    <xf numFmtId="4" fontId="90" fillId="0" borderId="0" xfId="0" applyNumberFormat="1" applyFont="1" applyFill="1" applyBorder="1" applyAlignment="1" applyProtection="1">
      <alignment horizontal="left" vertical="center"/>
      <protection locked="0"/>
    </xf>
    <xf numFmtId="0" fontId="98" fillId="58" borderId="215" xfId="0" applyFont="1" applyFill="1" applyBorder="1" applyAlignment="1" applyProtection="1">
      <alignment horizontal="center"/>
      <protection/>
    </xf>
    <xf numFmtId="0" fontId="99" fillId="55" borderId="0" xfId="0" applyFont="1" applyFill="1" applyBorder="1" applyAlignment="1">
      <alignment horizontal="center" vertical="center"/>
    </xf>
    <xf numFmtId="0" fontId="100" fillId="58" borderId="211" xfId="0" applyFont="1" applyFill="1" applyBorder="1" applyAlignment="1">
      <alignment vertical="center"/>
    </xf>
    <xf numFmtId="0" fontId="103" fillId="58" borderId="212" xfId="0" applyFont="1" applyFill="1" applyBorder="1" applyAlignment="1">
      <alignment horizontal="center" vertical="center"/>
    </xf>
    <xf numFmtId="4" fontId="100" fillId="58" borderId="216" xfId="0" applyNumberFormat="1" applyFont="1" applyFill="1" applyBorder="1" applyAlignment="1">
      <alignment vertical="center"/>
    </xf>
    <xf numFmtId="4" fontId="99" fillId="55" borderId="55" xfId="0" applyNumberFormat="1" applyFont="1" applyFill="1" applyBorder="1" applyAlignment="1" applyProtection="1">
      <alignment horizontal="left" vertical="center"/>
      <protection locked="0"/>
    </xf>
    <xf numFmtId="4" fontId="99" fillId="55" borderId="55" xfId="0" applyNumberFormat="1" applyFont="1" applyFill="1" applyBorder="1" applyAlignment="1" applyProtection="1">
      <alignment horizontal="lef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0" fontId="99" fillId="55" borderId="0" xfId="0" applyFont="1" applyFill="1" applyBorder="1" applyAlignment="1">
      <alignment horizontal="left" vertical="center"/>
    </xf>
    <xf numFmtId="0" fontId="138" fillId="59" borderId="0" xfId="0" applyFont="1" applyFill="1" applyAlignment="1">
      <alignment vertical="center"/>
    </xf>
    <xf numFmtId="0" fontId="99" fillId="55" borderId="69" xfId="0" applyFont="1" applyFill="1" applyBorder="1" applyAlignment="1" applyProtection="1">
      <alignment vertical="center"/>
      <protection locked="0"/>
    </xf>
    <xf numFmtId="0" fontId="99" fillId="55" borderId="72" xfId="0" applyFont="1" applyFill="1" applyBorder="1" applyAlignment="1" applyProtection="1">
      <alignment vertical="center"/>
      <protection locked="0"/>
    </xf>
    <xf numFmtId="4" fontId="99" fillId="55" borderId="94" xfId="0" applyNumberFormat="1" applyFont="1" applyFill="1" applyBorder="1" applyAlignment="1" applyProtection="1">
      <alignment vertical="center"/>
      <protection locked="0"/>
    </xf>
    <xf numFmtId="4" fontId="99" fillId="55" borderId="55" xfId="0" applyNumberFormat="1" applyFont="1" applyFill="1" applyBorder="1" applyAlignment="1" applyProtection="1">
      <alignment vertical="center"/>
      <protection locked="0"/>
    </xf>
    <xf numFmtId="4" fontId="99" fillId="55" borderId="66" xfId="0" applyNumberFormat="1" applyFont="1" applyFill="1" applyBorder="1" applyAlignment="1" applyProtection="1">
      <alignment vertical="center"/>
      <protection locked="0"/>
    </xf>
    <xf numFmtId="4" fontId="99" fillId="55" borderId="66" xfId="0" applyNumberFormat="1" applyFont="1" applyFill="1" applyBorder="1" applyAlignment="1" applyProtection="1">
      <alignment vertical="center"/>
      <protection locked="0"/>
    </xf>
    <xf numFmtId="4" fontId="99" fillId="55" borderId="67" xfId="0" applyNumberFormat="1" applyFont="1" applyFill="1" applyBorder="1" applyAlignment="1" applyProtection="1">
      <alignment vertical="center"/>
      <protection locked="0"/>
    </xf>
    <xf numFmtId="4" fontId="99" fillId="55" borderId="57" xfId="0" applyNumberFormat="1" applyFont="1" applyFill="1" applyBorder="1" applyAlignment="1" applyProtection="1">
      <alignment vertical="center"/>
      <protection locked="0"/>
    </xf>
    <xf numFmtId="4" fontId="99" fillId="55" borderId="217" xfId="0" applyNumberFormat="1" applyFont="1" applyFill="1" applyBorder="1" applyAlignment="1" applyProtection="1">
      <alignment vertical="center"/>
      <protection locked="0"/>
    </xf>
    <xf numFmtId="4" fontId="99" fillId="55" borderId="91" xfId="0" applyNumberFormat="1" applyFont="1" applyFill="1" applyBorder="1" applyAlignment="1" applyProtection="1">
      <alignment vertical="center"/>
      <protection locked="0"/>
    </xf>
    <xf numFmtId="4" fontId="98" fillId="55" borderId="91" xfId="0" applyNumberFormat="1" applyFont="1" applyFill="1" applyBorder="1" applyAlignment="1" applyProtection="1">
      <alignment horizontal="center" vertical="center"/>
      <protection locked="0"/>
    </xf>
    <xf numFmtId="4" fontId="99" fillId="55" borderId="91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right"/>
      <protection locked="0"/>
    </xf>
    <xf numFmtId="4" fontId="99" fillId="55" borderId="72" xfId="0" applyNumberFormat="1" applyFont="1" applyFill="1" applyBorder="1" applyAlignment="1" applyProtection="1">
      <alignment vertical="center"/>
      <protection locked="0"/>
    </xf>
    <xf numFmtId="0" fontId="98" fillId="55" borderId="0" xfId="0" applyFont="1" applyFill="1" applyBorder="1" applyAlignment="1">
      <alignment horizontal="right" vertical="center"/>
    </xf>
    <xf numFmtId="4" fontId="99" fillId="0" borderId="71" xfId="0" applyNumberFormat="1" applyFont="1" applyFill="1" applyBorder="1" applyAlignment="1" applyProtection="1">
      <alignment vertical="center"/>
      <protection/>
    </xf>
    <xf numFmtId="0" fontId="99" fillId="55" borderId="69" xfId="0" applyFont="1" applyFill="1" applyBorder="1" applyAlignment="1">
      <alignment horizontal="left" vertical="center"/>
    </xf>
    <xf numFmtId="4" fontId="99" fillId="0" borderId="71" xfId="0" applyNumberFormat="1" applyFont="1" applyFill="1" applyBorder="1" applyAlignment="1" applyProtection="1">
      <alignment vertical="center"/>
      <protection locked="0"/>
    </xf>
    <xf numFmtId="0" fontId="99" fillId="55" borderId="57" xfId="0" applyFont="1" applyFill="1" applyBorder="1" applyAlignment="1">
      <alignment horizontal="left" vertical="center"/>
    </xf>
    <xf numFmtId="0" fontId="90" fillId="55" borderId="26" xfId="0" applyFont="1" applyFill="1" applyBorder="1" applyAlignment="1" applyProtection="1">
      <alignment horizontal="left"/>
      <protection/>
    </xf>
    <xf numFmtId="4" fontId="90" fillId="55" borderId="26" xfId="0" applyNumberFormat="1" applyFont="1" applyFill="1" applyBorder="1" applyAlignment="1" applyProtection="1">
      <alignment horizontal="left"/>
      <protection/>
    </xf>
    <xf numFmtId="4" fontId="99" fillId="0" borderId="63" xfId="0" applyNumberFormat="1" applyFont="1" applyFill="1" applyBorder="1" applyAlignment="1" applyProtection="1">
      <alignment vertical="center"/>
      <protection/>
    </xf>
    <xf numFmtId="0" fontId="98" fillId="55" borderId="218" xfId="0" applyFont="1" applyFill="1" applyBorder="1" applyAlignment="1" applyProtection="1">
      <alignment vertical="center"/>
      <protection/>
    </xf>
    <xf numFmtId="0" fontId="99" fillId="55" borderId="219" xfId="0" applyFont="1" applyFill="1" applyBorder="1" applyAlignment="1" applyProtection="1">
      <alignment vertical="center"/>
      <protection/>
    </xf>
    <xf numFmtId="4" fontId="98" fillId="55" borderId="220" xfId="0" applyNumberFormat="1" applyFont="1" applyFill="1" applyBorder="1" applyAlignment="1" applyProtection="1">
      <alignment horizontal="right" vertical="center"/>
      <protection/>
    </xf>
    <xf numFmtId="4" fontId="99" fillId="55" borderId="218" xfId="0" applyNumberFormat="1" applyFont="1" applyFill="1" applyBorder="1" applyAlignment="1" applyProtection="1">
      <alignment horizontal="left" vertical="center"/>
      <protection/>
    </xf>
    <xf numFmtId="4" fontId="99" fillId="55" borderId="221" xfId="0" applyNumberFormat="1" applyFont="1" applyFill="1" applyBorder="1" applyAlignment="1" applyProtection="1">
      <alignment horizontal="left" vertical="center"/>
      <protection/>
    </xf>
    <xf numFmtId="4" fontId="99" fillId="55" borderId="219" xfId="0" applyNumberFormat="1" applyFont="1" applyFill="1" applyBorder="1" applyAlignment="1" applyProtection="1">
      <alignment horizontal="left" vertical="center"/>
      <protection/>
    </xf>
    <xf numFmtId="4" fontId="98" fillId="55" borderId="65" xfId="0" applyNumberFormat="1" applyFont="1" applyFill="1" applyBorder="1" applyAlignment="1" applyProtection="1">
      <alignment horizontal="right" vertical="center"/>
      <protection/>
    </xf>
    <xf numFmtId="4" fontId="99" fillId="55" borderId="55" xfId="0" applyNumberFormat="1" applyFont="1" applyFill="1" applyBorder="1" applyAlignment="1" applyProtection="1">
      <alignment horizontal="left" vertical="center"/>
      <protection/>
    </xf>
    <xf numFmtId="4" fontId="99" fillId="55" borderId="56" xfId="0" applyNumberFormat="1" applyFont="1" applyFill="1" applyBorder="1" applyAlignment="1" applyProtection="1">
      <alignment horizontal="left" vertical="center"/>
      <protection/>
    </xf>
    <xf numFmtId="4" fontId="99" fillId="55" borderId="66" xfId="0" applyNumberFormat="1" applyFont="1" applyFill="1" applyBorder="1" applyAlignment="1" applyProtection="1">
      <alignment horizontal="left" vertical="center"/>
      <protection/>
    </xf>
    <xf numFmtId="3" fontId="115" fillId="55" borderId="0" xfId="0" applyNumberFormat="1" applyFont="1" applyFill="1" applyBorder="1" applyAlignment="1" applyProtection="1">
      <alignment horizontal="center" vertical="center"/>
      <protection/>
    </xf>
    <xf numFmtId="0" fontId="114" fillId="55" borderId="0" xfId="0" applyFont="1" applyFill="1" applyBorder="1" applyAlignment="1" applyProtection="1">
      <alignment horizontal="left" vertical="center"/>
      <protection/>
    </xf>
    <xf numFmtId="0" fontId="114" fillId="55" borderId="0" xfId="0" applyFont="1" applyFill="1" applyBorder="1" applyAlignment="1" applyProtection="1" quotePrefix="1">
      <alignment horizontal="left" vertical="center"/>
      <protection/>
    </xf>
    <xf numFmtId="0" fontId="105" fillId="0" borderId="22" xfId="0" applyFont="1" applyFill="1" applyBorder="1" applyAlignment="1" applyProtection="1">
      <alignment horizontal="left"/>
      <protection/>
    </xf>
    <xf numFmtId="0" fontId="114" fillId="0" borderId="0" xfId="0" applyFont="1" applyFill="1" applyBorder="1" applyAlignment="1" applyProtection="1" quotePrefix="1">
      <alignment horizontal="left" vertical="center"/>
      <protection/>
    </xf>
    <xf numFmtId="0" fontId="114" fillId="0" borderId="0" xfId="0" applyFont="1" applyFill="1" applyBorder="1" applyAlignment="1" applyProtection="1">
      <alignment horizontal="left" vertical="center"/>
      <protection/>
    </xf>
    <xf numFmtId="4" fontId="114" fillId="0" borderId="0" xfId="0" applyNumberFormat="1" applyFont="1" applyFill="1" applyBorder="1" applyAlignment="1" applyProtection="1">
      <alignment horizontal="left" vertical="center"/>
      <protection/>
    </xf>
    <xf numFmtId="4" fontId="100" fillId="0" borderId="0" xfId="0" applyNumberFormat="1" applyFont="1" applyFill="1" applyBorder="1" applyAlignment="1" applyProtection="1">
      <alignment horizontal="left" vertical="center"/>
      <protection/>
    </xf>
    <xf numFmtId="0" fontId="90" fillId="0" borderId="0" xfId="0" applyFont="1" applyFill="1" applyAlignment="1" applyProtection="1">
      <alignment horizontal="left"/>
      <protection/>
    </xf>
    <xf numFmtId="0" fontId="139" fillId="55" borderId="0" xfId="0" applyFont="1" applyFill="1" applyBorder="1" applyAlignment="1" applyProtection="1">
      <alignment horizontal="left"/>
      <protection/>
    </xf>
    <xf numFmtId="0" fontId="99" fillId="55" borderId="67" xfId="0" applyFont="1" applyFill="1" applyBorder="1" applyAlignment="1" applyProtection="1">
      <alignment horizontal="left" vertical="center"/>
      <protection locked="0"/>
    </xf>
    <xf numFmtId="4" fontId="98" fillId="55" borderId="74" xfId="0" applyNumberFormat="1" applyFont="1" applyFill="1" applyBorder="1" applyAlignment="1" applyProtection="1">
      <alignment/>
      <protection/>
    </xf>
    <xf numFmtId="0" fontId="99" fillId="55" borderId="72" xfId="0" applyFont="1" applyFill="1" applyBorder="1" applyAlignment="1" applyProtection="1">
      <alignment horizontal="left" vertical="center"/>
      <protection locked="0"/>
    </xf>
    <xf numFmtId="0" fontId="90" fillId="55" borderId="26" xfId="0" applyFont="1" applyFill="1" applyBorder="1" applyAlignment="1">
      <alignment horizontal="left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8" fillId="64" borderId="61" xfId="0" applyNumberFormat="1" applyFont="1" applyFill="1" applyBorder="1" applyAlignment="1">
      <alignment vertical="center"/>
    </xf>
    <xf numFmtId="0" fontId="23" fillId="58" borderId="39" xfId="1014" applyFont="1" applyFill="1" applyBorder="1" applyAlignment="1">
      <alignment horizontal="center" wrapText="1"/>
      <protection/>
    </xf>
    <xf numFmtId="4" fontId="98" fillId="55" borderId="94" xfId="0" applyNumberFormat="1" applyFont="1" applyFill="1" applyBorder="1" applyAlignment="1" applyProtection="1">
      <alignment vertical="center"/>
      <protection locked="0"/>
    </xf>
    <xf numFmtId="4" fontId="98" fillId="55" borderId="66" xfId="0" applyNumberFormat="1" applyFont="1" applyFill="1" applyBorder="1" applyAlignment="1" applyProtection="1">
      <alignment vertical="center"/>
      <protection locked="0"/>
    </xf>
    <xf numFmtId="4" fontId="98" fillId="55" borderId="67" xfId="0" applyNumberFormat="1" applyFont="1" applyFill="1" applyBorder="1" applyAlignment="1" applyProtection="1">
      <alignment vertical="center"/>
      <protection locked="0"/>
    </xf>
    <xf numFmtId="0" fontId="90" fillId="55" borderId="26" xfId="0" applyFont="1" applyFill="1" applyBorder="1" applyAlignment="1" applyProtection="1">
      <alignment horizontal="left"/>
      <protection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9" fillId="55" borderId="67" xfId="0" applyNumberFormat="1" applyFont="1" applyFill="1" applyBorder="1" applyAlignment="1" applyProtection="1">
      <alignment horizontal="left" vertical="center"/>
      <protection locked="0"/>
    </xf>
    <xf numFmtId="4" fontId="90" fillId="55" borderId="26" xfId="0" applyNumberFormat="1" applyFont="1" applyFill="1" applyBorder="1" applyAlignment="1" applyProtection="1">
      <alignment horizontal="left"/>
      <protection/>
    </xf>
    <xf numFmtId="0" fontId="99" fillId="55" borderId="0" xfId="0" applyFont="1" applyFill="1" applyAlignment="1" applyProtection="1">
      <alignment horizontal="left"/>
      <protection/>
    </xf>
    <xf numFmtId="0" fontId="99" fillId="55" borderId="22" xfId="0" applyFont="1" applyFill="1" applyBorder="1" applyAlignment="1" applyProtection="1">
      <alignment horizontal="left"/>
      <protection/>
    </xf>
    <xf numFmtId="0" fontId="99" fillId="55" borderId="23" xfId="0" applyFont="1" applyFill="1" applyBorder="1" applyAlignment="1" applyProtection="1">
      <alignment horizontal="left"/>
      <protection/>
    </xf>
    <xf numFmtId="0" fontId="99" fillId="0" borderId="22" xfId="0" applyFont="1" applyFill="1" applyBorder="1" applyAlignment="1" applyProtection="1">
      <alignment horizontal="left"/>
      <protection/>
    </xf>
    <xf numFmtId="0" fontId="99" fillId="0" borderId="0" xfId="0" applyFont="1" applyFill="1" applyBorder="1" applyAlignment="1" applyProtection="1">
      <alignment horizontal="left"/>
      <protection/>
    </xf>
    <xf numFmtId="0" fontId="99" fillId="0" borderId="23" xfId="0" applyFont="1" applyFill="1" applyBorder="1" applyAlignment="1" applyProtection="1">
      <alignment horizontal="left"/>
      <protection/>
    </xf>
    <xf numFmtId="0" fontId="100" fillId="0" borderId="22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23" xfId="0" applyFont="1" applyFill="1" applyBorder="1" applyAlignment="1" applyProtection="1">
      <alignment horizontal="left" vertical="center"/>
      <protection/>
    </xf>
    <xf numFmtId="0" fontId="100" fillId="55" borderId="0" xfId="0" applyFont="1" applyFill="1" applyBorder="1" applyAlignment="1" applyProtection="1">
      <alignment horizontal="left" vertical="center"/>
      <protection/>
    </xf>
    <xf numFmtId="0" fontId="104" fillId="55" borderId="0" xfId="0" applyFont="1" applyFill="1" applyAlignment="1" applyProtection="1">
      <alignment horizontal="left" vertical="center"/>
      <protection/>
    </xf>
    <xf numFmtId="0" fontId="105" fillId="55" borderId="23" xfId="0" applyFont="1" applyFill="1" applyBorder="1" applyAlignment="1" applyProtection="1">
      <alignment horizontal="left"/>
      <protection/>
    </xf>
    <xf numFmtId="0" fontId="100" fillId="58" borderId="78" xfId="0" applyFont="1" applyFill="1" applyBorder="1" applyAlignment="1" applyProtection="1">
      <alignment horizontal="left" vertical="center"/>
      <protection/>
    </xf>
    <xf numFmtId="0" fontId="100" fillId="58" borderId="79" xfId="0" applyFont="1" applyFill="1" applyBorder="1" applyAlignment="1" applyProtection="1">
      <alignment horizontal="left" vertical="center"/>
      <protection/>
    </xf>
    <xf numFmtId="0" fontId="24" fillId="58" borderId="39" xfId="1014" applyFont="1" applyFill="1" applyBorder="1" applyAlignment="1" applyProtection="1">
      <alignment horizontal="center" wrapText="1"/>
      <protection/>
    </xf>
    <xf numFmtId="0" fontId="26" fillId="58" borderId="81" xfId="1014" applyFont="1" applyFill="1" applyBorder="1" applyAlignment="1" applyProtection="1">
      <alignment horizontal="center" wrapText="1"/>
      <protection/>
    </xf>
    <xf numFmtId="0" fontId="26" fillId="58" borderId="82" xfId="1014" applyFont="1" applyFill="1" applyBorder="1" applyAlignment="1" applyProtection="1">
      <alignment horizontal="center" wrapText="1"/>
      <protection/>
    </xf>
    <xf numFmtId="0" fontId="26" fillId="58" borderId="83" xfId="1014" applyFont="1" applyFill="1" applyBorder="1" applyAlignment="1" applyProtection="1">
      <alignment horizontal="center" wrapText="1"/>
      <protection/>
    </xf>
    <xf numFmtId="0" fontId="105" fillId="55" borderId="0" xfId="0" applyFont="1" applyFill="1" applyAlignment="1" applyProtection="1">
      <alignment horizontal="left"/>
      <protection/>
    </xf>
    <xf numFmtId="0" fontId="99" fillId="55" borderId="53" xfId="0" applyFont="1" applyFill="1" applyBorder="1" applyAlignment="1" applyProtection="1">
      <alignment horizontal="left" vertical="center"/>
      <protection/>
    </xf>
    <xf numFmtId="0" fontId="99" fillId="55" borderId="54" xfId="0" applyFont="1" applyFill="1" applyBorder="1" applyAlignment="1" applyProtection="1">
      <alignment horizontal="left" vertical="center"/>
      <protection/>
    </xf>
    <xf numFmtId="0" fontId="99" fillId="55" borderId="55" xfId="0" applyFont="1" applyFill="1" applyBorder="1" applyAlignment="1" applyProtection="1">
      <alignment horizontal="left" vertical="center"/>
      <protection/>
    </xf>
    <xf numFmtId="0" fontId="99" fillId="55" borderId="56" xfId="0" applyFont="1" applyFill="1" applyBorder="1" applyAlignment="1" applyProtection="1">
      <alignment horizontal="left" vertical="center"/>
      <protection/>
    </xf>
    <xf numFmtId="0" fontId="99" fillId="55" borderId="57" xfId="0" applyFont="1" applyFill="1" applyBorder="1" applyAlignment="1" applyProtection="1">
      <alignment horizontal="left" vertical="center"/>
      <protection/>
    </xf>
    <xf numFmtId="0" fontId="99" fillId="55" borderId="58" xfId="0" applyFont="1" applyFill="1" applyBorder="1" applyAlignment="1" applyProtection="1">
      <alignment horizontal="left" vertical="center"/>
      <protection/>
    </xf>
    <xf numFmtId="4" fontId="98" fillId="55" borderId="63" xfId="0" applyNumberFormat="1" applyFont="1" applyFill="1" applyBorder="1" applyAlignment="1" applyProtection="1">
      <alignment vertical="center"/>
      <protection/>
    </xf>
    <xf numFmtId="0" fontId="103" fillId="55" borderId="0" xfId="0" applyFont="1" applyFill="1" applyBorder="1" applyAlignment="1" applyProtection="1">
      <alignment horizontal="left" vertical="center"/>
      <protection/>
    </xf>
    <xf numFmtId="0" fontId="108" fillId="0" borderId="22" xfId="0" applyFont="1" applyFill="1" applyBorder="1" applyAlignment="1" applyProtection="1">
      <alignment horizontal="left"/>
      <protection/>
    </xf>
    <xf numFmtId="0" fontId="108" fillId="0" borderId="0" xfId="0" applyFont="1" applyFill="1" applyBorder="1" applyAlignment="1" applyProtection="1">
      <alignment horizontal="left"/>
      <protection/>
    </xf>
    <xf numFmtId="0" fontId="108" fillId="0" borderId="23" xfId="0" applyFont="1" applyFill="1" applyBorder="1" applyAlignment="1" applyProtection="1">
      <alignment horizontal="left"/>
      <protection/>
    </xf>
    <xf numFmtId="0" fontId="99" fillId="55" borderId="182" xfId="0" applyFont="1" applyFill="1" applyBorder="1" applyAlignment="1">
      <alignment vertical="center"/>
    </xf>
    <xf numFmtId="0" fontId="99" fillId="55" borderId="57" xfId="0" applyFont="1" applyFill="1" applyBorder="1" applyAlignment="1" applyProtection="1">
      <alignment vertical="center"/>
      <protection locked="0"/>
    </xf>
    <xf numFmtId="0" fontId="99" fillId="55" borderId="89" xfId="0" applyFont="1" applyFill="1" applyBorder="1" applyAlignment="1" applyProtection="1">
      <alignment vertical="center"/>
      <protection locked="0"/>
    </xf>
    <xf numFmtId="0" fontId="99" fillId="55" borderId="0" xfId="0" applyFont="1" applyFill="1" applyBorder="1" applyAlignment="1" applyProtection="1">
      <alignment vertical="center"/>
      <protection locked="0"/>
    </xf>
    <xf numFmtId="4" fontId="99" fillId="55" borderId="89" xfId="0" applyNumberFormat="1" applyFont="1" applyFill="1" applyBorder="1" applyAlignment="1" applyProtection="1">
      <alignment vertical="center"/>
      <protection locked="0"/>
    </xf>
    <xf numFmtId="4" fontId="99" fillId="55" borderId="209" xfId="0" applyNumberFormat="1" applyFont="1" applyFill="1" applyBorder="1" applyAlignment="1" applyProtection="1">
      <alignment vertical="center"/>
      <protection locked="0"/>
    </xf>
    <xf numFmtId="4" fontId="99" fillId="55" borderId="89" xfId="0" applyNumberFormat="1" applyFont="1" applyFill="1" applyBorder="1" applyAlignment="1" applyProtection="1">
      <alignment vertical="center"/>
      <protection locked="0"/>
    </xf>
    <xf numFmtId="4" fontId="99" fillId="55" borderId="23" xfId="0" applyNumberFormat="1" applyFont="1" applyFill="1" applyBorder="1" applyAlignment="1" applyProtection="1">
      <alignment vertical="center"/>
      <protection locked="0"/>
    </xf>
    <xf numFmtId="4" fontId="99" fillId="55" borderId="222" xfId="0" applyNumberFormat="1" applyFont="1" applyFill="1" applyBorder="1" applyAlignment="1" applyProtection="1">
      <alignment vertical="center"/>
      <protection locked="0"/>
    </xf>
    <xf numFmtId="4" fontId="99" fillId="55" borderId="0" xfId="0" applyNumberFormat="1" applyFont="1" applyFill="1" applyBorder="1" applyAlignment="1" applyProtection="1">
      <alignment vertical="center"/>
      <protection locked="0"/>
    </xf>
    <xf numFmtId="4" fontId="99" fillId="55" borderId="91" xfId="0" applyNumberFormat="1" applyFont="1" applyFill="1" applyBorder="1" applyAlignment="1" applyProtection="1">
      <alignment vertical="center"/>
      <protection locked="0"/>
    </xf>
    <xf numFmtId="4" fontId="99" fillId="55" borderId="39" xfId="0" applyNumberFormat="1" applyFont="1" applyFill="1" applyBorder="1" applyAlignment="1" applyProtection="1">
      <alignment vertical="center"/>
      <protection locked="0"/>
    </xf>
    <xf numFmtId="0" fontId="99" fillId="55" borderId="105" xfId="0" applyFont="1" applyFill="1" applyBorder="1" applyAlignment="1" applyProtection="1">
      <alignment vertical="center"/>
      <protection locked="0"/>
    </xf>
    <xf numFmtId="0" fontId="99" fillId="55" borderId="106" xfId="0" applyFont="1" applyFill="1" applyBorder="1" applyAlignment="1" applyProtection="1">
      <alignment vertical="center"/>
      <protection locked="0"/>
    </xf>
    <xf numFmtId="4" fontId="99" fillId="55" borderId="105" xfId="0" applyNumberFormat="1" applyFont="1" applyFill="1" applyBorder="1" applyAlignment="1" applyProtection="1">
      <alignment vertical="center"/>
      <protection locked="0"/>
    </xf>
    <xf numFmtId="4" fontId="99" fillId="55" borderId="106" xfId="0" applyNumberFormat="1" applyFont="1" applyFill="1" applyBorder="1" applyAlignment="1" applyProtection="1">
      <alignment vertical="center"/>
      <protection locked="0"/>
    </xf>
    <xf numFmtId="17" fontId="99" fillId="55" borderId="71" xfId="0" applyNumberFormat="1" applyFont="1" applyFill="1" applyBorder="1" applyAlignment="1" applyProtection="1">
      <alignment horizontal="center" vertical="center"/>
      <protection locked="0"/>
    </xf>
    <xf numFmtId="1" fontId="98" fillId="55" borderId="94" xfId="0" applyNumberFormat="1" applyFont="1" applyFill="1" applyBorder="1" applyAlignment="1" applyProtection="1">
      <alignment horizontal="center" vertical="center"/>
      <protection locked="0"/>
    </xf>
    <xf numFmtId="1" fontId="99" fillId="55" borderId="94" xfId="0" applyNumberFormat="1" applyFont="1" applyFill="1" applyBorder="1" applyAlignment="1" applyProtection="1">
      <alignment horizontal="center" vertical="center"/>
      <protection locked="0"/>
    </xf>
    <xf numFmtId="1" fontId="98" fillId="55" borderId="72" xfId="0" applyNumberFormat="1" applyFont="1" applyFill="1" applyBorder="1" applyAlignment="1" applyProtection="1">
      <alignment horizontal="center" vertical="center"/>
      <protection locked="0"/>
    </xf>
    <xf numFmtId="1" fontId="99" fillId="55" borderId="72" xfId="0" applyNumberFormat="1" applyFont="1" applyFill="1" applyBorder="1" applyAlignment="1" applyProtection="1">
      <alignment horizontal="center" vertical="center"/>
      <protection locked="0"/>
    </xf>
    <xf numFmtId="1" fontId="98" fillId="55" borderId="66" xfId="0" applyNumberFormat="1" applyFont="1" applyFill="1" applyBorder="1" applyAlignment="1" applyProtection="1">
      <alignment horizontal="center" vertical="center"/>
      <protection locked="0"/>
    </xf>
    <xf numFmtId="1" fontId="99" fillId="55" borderId="66" xfId="0" applyNumberFormat="1" applyFont="1" applyFill="1" applyBorder="1" applyAlignment="1" applyProtection="1">
      <alignment horizontal="center" vertical="center"/>
      <protection locked="0"/>
    </xf>
    <xf numFmtId="1" fontId="98" fillId="55" borderId="67" xfId="0" applyNumberFormat="1" applyFont="1" applyFill="1" applyBorder="1" applyAlignment="1" applyProtection="1">
      <alignment horizontal="center" vertical="center"/>
      <protection locked="0"/>
    </xf>
    <xf numFmtId="1" fontId="99" fillId="55" borderId="67" xfId="0" applyNumberFormat="1" applyFont="1" applyFill="1" applyBorder="1" applyAlignment="1" applyProtection="1">
      <alignment horizontal="center" vertical="center"/>
      <protection locked="0"/>
    </xf>
    <xf numFmtId="0" fontId="99" fillId="55" borderId="72" xfId="0" applyFont="1" applyFill="1" applyBorder="1" applyAlignment="1" applyProtection="1">
      <alignment horizontal="left" vertical="center"/>
      <protection locked="0"/>
    </xf>
    <xf numFmtId="0" fontId="90" fillId="55" borderId="0" xfId="0" applyFont="1" applyFill="1" applyAlignment="1" applyProtection="1">
      <alignment horizontal="left"/>
      <protection locked="0"/>
    </xf>
    <xf numFmtId="1" fontId="101" fillId="58" borderId="0" xfId="0" applyNumberFormat="1" applyFont="1" applyFill="1" applyBorder="1" applyAlignment="1">
      <alignment horizontal="center" vertical="center"/>
    </xf>
    <xf numFmtId="0" fontId="100" fillId="55" borderId="73" xfId="0" applyFont="1" applyFill="1" applyBorder="1" applyAlignment="1" applyProtection="1">
      <alignment horizontal="center" vertical="center"/>
      <protection locked="0"/>
    </xf>
    <xf numFmtId="0" fontId="100" fillId="55" borderId="68" xfId="0" applyFont="1" applyFill="1" applyBorder="1" applyAlignment="1" applyProtection="1">
      <alignment horizontal="center" vertical="center"/>
      <protection locked="0"/>
    </xf>
    <xf numFmtId="0" fontId="100" fillId="55" borderId="84" xfId="0" applyFont="1" applyFill="1" applyBorder="1" applyAlignment="1" applyProtection="1">
      <alignment horizontal="center" vertical="center"/>
      <protection locked="0"/>
    </xf>
    <xf numFmtId="0" fontId="99" fillId="55" borderId="0" xfId="0" applyFont="1" applyFill="1" applyAlignment="1">
      <alignment horizontal="left"/>
    </xf>
    <xf numFmtId="0" fontId="98" fillId="57" borderId="0" xfId="0" applyFont="1" applyFill="1" applyBorder="1" applyAlignment="1">
      <alignment horizontal="left" vertical="center"/>
    </xf>
    <xf numFmtId="1" fontId="101" fillId="58" borderId="0" xfId="0" applyNumberFormat="1" applyFont="1" applyFill="1" applyBorder="1" applyAlignment="1" applyProtection="1">
      <alignment horizontal="center" vertical="center"/>
      <protection/>
    </xf>
    <xf numFmtId="0" fontId="90" fillId="55" borderId="26" xfId="0" applyFont="1" applyFill="1" applyBorder="1" applyAlignment="1" applyProtection="1">
      <alignment horizontal="left"/>
      <protection/>
    </xf>
    <xf numFmtId="0" fontId="98" fillId="57" borderId="0" xfId="0" applyFont="1" applyFill="1" applyBorder="1" applyAlignment="1" applyProtection="1">
      <alignment horizontal="left" vertical="center" wrapText="1"/>
      <protection/>
    </xf>
    <xf numFmtId="0" fontId="90" fillId="55" borderId="24" xfId="0" applyFont="1" applyFill="1" applyBorder="1" applyAlignment="1" applyProtection="1">
      <alignment horizontal="left" wrapText="1"/>
      <protection/>
    </xf>
    <xf numFmtId="0" fontId="90" fillId="55" borderId="29" xfId="0" applyFont="1" applyFill="1" applyBorder="1" applyAlignment="1" applyProtection="1">
      <alignment horizontal="left"/>
      <protection locked="0"/>
    </xf>
    <xf numFmtId="0" fontId="90" fillId="55" borderId="24" xfId="0" applyFont="1" applyFill="1" applyBorder="1" applyAlignment="1" applyProtection="1">
      <alignment horizontal="right"/>
      <protection/>
    </xf>
    <xf numFmtId="0" fontId="106" fillId="59" borderId="24" xfId="0" applyFont="1" applyFill="1" applyBorder="1" applyAlignment="1" applyProtection="1">
      <alignment horizontal="right"/>
      <protection/>
    </xf>
    <xf numFmtId="0" fontId="90" fillId="55" borderId="26" xfId="0" applyFont="1" applyFill="1" applyBorder="1" applyAlignment="1">
      <alignment horizontal="left"/>
    </xf>
    <xf numFmtId="0" fontId="98" fillId="57" borderId="0" xfId="0" applyFont="1" applyFill="1" applyBorder="1" applyAlignment="1">
      <alignment horizontal="left" vertical="center" wrapText="1"/>
    </xf>
    <xf numFmtId="4" fontId="108" fillId="58" borderId="75" xfId="0" applyNumberFormat="1" applyFont="1" applyFill="1" applyBorder="1" applyAlignment="1" applyProtection="1">
      <alignment horizontal="center" vertical="center"/>
      <protection/>
    </xf>
    <xf numFmtId="4" fontId="108" fillId="58" borderId="90" xfId="0" applyNumberFormat="1" applyFont="1" applyFill="1" applyBorder="1" applyAlignment="1" applyProtection="1">
      <alignment horizontal="center" vertical="center"/>
      <protection/>
    </xf>
    <xf numFmtId="4" fontId="108" fillId="58" borderId="76" xfId="0" applyNumberFormat="1" applyFont="1" applyFill="1" applyBorder="1" applyAlignment="1" applyProtection="1">
      <alignment horizontal="center" vertical="center"/>
      <protection/>
    </xf>
    <xf numFmtId="4" fontId="108" fillId="58" borderId="78" xfId="0" applyNumberFormat="1" applyFont="1" applyFill="1" applyBorder="1" applyAlignment="1" applyProtection="1">
      <alignment horizontal="center" vertical="center"/>
      <protection/>
    </xf>
    <xf numFmtId="4" fontId="108" fillId="58" borderId="103" xfId="0" applyNumberFormat="1" applyFont="1" applyFill="1" applyBorder="1" applyAlignment="1" applyProtection="1">
      <alignment horizontal="center" vertical="center"/>
      <protection/>
    </xf>
    <xf numFmtId="4" fontId="108" fillId="58" borderId="79" xfId="0" applyNumberFormat="1" applyFont="1" applyFill="1" applyBorder="1" applyAlignment="1" applyProtection="1">
      <alignment horizontal="center" vertical="center"/>
      <protection/>
    </xf>
    <xf numFmtId="0" fontId="99" fillId="55" borderId="0" xfId="0" applyFont="1" applyFill="1" applyBorder="1" applyAlignment="1" applyProtection="1">
      <alignment horizontal="center" vertical="center"/>
      <protection/>
    </xf>
    <xf numFmtId="4" fontId="108" fillId="58" borderId="77" xfId="0" applyNumberFormat="1" applyFont="1" applyFill="1" applyBorder="1" applyAlignment="1" applyProtection="1">
      <alignment horizontal="center" vertical="center"/>
      <protection/>
    </xf>
    <xf numFmtId="4" fontId="108" fillId="58" borderId="80" xfId="0" applyNumberFormat="1" applyFont="1" applyFill="1" applyBorder="1" applyAlignment="1" applyProtection="1">
      <alignment horizontal="center" vertical="center"/>
      <protection/>
    </xf>
    <xf numFmtId="0" fontId="100" fillId="58" borderId="75" xfId="0" applyFont="1" applyFill="1" applyBorder="1" applyAlignment="1" applyProtection="1">
      <alignment vertical="center" wrapText="1"/>
      <protection/>
    </xf>
    <xf numFmtId="0" fontId="0" fillId="0" borderId="90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0" fillId="0" borderId="78" xfId="0" applyBorder="1" applyAlignment="1" applyProtection="1">
      <alignment vertical="center" wrapText="1"/>
      <protection/>
    </xf>
    <xf numFmtId="0" fontId="0" fillId="0" borderId="103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99" fillId="55" borderId="53" xfId="0" applyFont="1" applyFill="1" applyBorder="1" applyAlignment="1" applyProtection="1">
      <alignment horizontal="left" vertical="center"/>
      <protection/>
    </xf>
    <xf numFmtId="0" fontId="99" fillId="55" borderId="54" xfId="0" applyFont="1" applyFill="1" applyBorder="1" applyAlignment="1" applyProtection="1">
      <alignment horizontal="left" vertical="center"/>
      <protection/>
    </xf>
    <xf numFmtId="0" fontId="99" fillId="55" borderId="94" xfId="0" applyFont="1" applyFill="1" applyBorder="1" applyAlignment="1" applyProtection="1">
      <alignment horizontal="left" vertical="center"/>
      <protection/>
    </xf>
    <xf numFmtId="0" fontId="99" fillId="55" borderId="55" xfId="0" applyFont="1" applyFill="1" applyBorder="1" applyAlignment="1" applyProtection="1">
      <alignment horizontal="left" vertical="center"/>
      <protection/>
    </xf>
    <xf numFmtId="0" fontId="99" fillId="55" borderId="56" xfId="0" applyFont="1" applyFill="1" applyBorder="1" applyAlignment="1" applyProtection="1">
      <alignment horizontal="left" vertical="center"/>
      <protection/>
    </xf>
    <xf numFmtId="0" fontId="99" fillId="55" borderId="66" xfId="0" applyFont="1" applyFill="1" applyBorder="1" applyAlignment="1" applyProtection="1">
      <alignment horizontal="left" vertical="center"/>
      <protection/>
    </xf>
    <xf numFmtId="0" fontId="98" fillId="58" borderId="89" xfId="0" applyFont="1" applyFill="1" applyBorder="1" applyAlignment="1" applyProtection="1">
      <alignment horizontal="left"/>
      <protection/>
    </xf>
    <xf numFmtId="0" fontId="98" fillId="58" borderId="0" xfId="0" applyFont="1" applyFill="1" applyBorder="1" applyAlignment="1" applyProtection="1">
      <alignment horizontal="left"/>
      <protection/>
    </xf>
    <xf numFmtId="0" fontId="98" fillId="58" borderId="108" xfId="0" applyFont="1" applyFill="1" applyBorder="1" applyAlignment="1" applyProtection="1">
      <alignment horizontal="left"/>
      <protection/>
    </xf>
    <xf numFmtId="0" fontId="98" fillId="58" borderId="215" xfId="0" applyFont="1" applyFill="1" applyBorder="1" applyAlignment="1" applyProtection="1">
      <alignment horizontal="center"/>
      <protection/>
    </xf>
    <xf numFmtId="0" fontId="98" fillId="58" borderId="86" xfId="0" applyFont="1" applyFill="1" applyBorder="1" applyAlignment="1" applyProtection="1">
      <alignment horizontal="center"/>
      <protection/>
    </xf>
    <xf numFmtId="0" fontId="98" fillId="58" borderId="189" xfId="0" applyFont="1" applyFill="1" applyBorder="1" applyAlignment="1" applyProtection="1">
      <alignment horizontal="center"/>
      <protection/>
    </xf>
    <xf numFmtId="0" fontId="90" fillId="55" borderId="89" xfId="0" applyFont="1" applyFill="1" applyBorder="1" applyAlignment="1" applyProtection="1">
      <alignment horizontal="left"/>
      <protection locked="0"/>
    </xf>
    <xf numFmtId="0" fontId="90" fillId="55" borderId="0" xfId="0" applyFont="1" applyFill="1" applyBorder="1" applyAlignment="1" applyProtection="1">
      <alignment horizontal="left"/>
      <protection locked="0"/>
    </xf>
    <xf numFmtId="0" fontId="90" fillId="55" borderId="108" xfId="0" applyFont="1" applyFill="1" applyBorder="1" applyAlignment="1" applyProtection="1">
      <alignment horizontal="left"/>
      <protection locked="0"/>
    </xf>
    <xf numFmtId="0" fontId="90" fillId="55" borderId="120" xfId="0" applyFont="1" applyFill="1" applyBorder="1" applyAlignment="1" applyProtection="1">
      <alignment horizontal="left"/>
      <protection locked="0"/>
    </xf>
    <xf numFmtId="0" fontId="90" fillId="55" borderId="31" xfId="0" applyFont="1" applyFill="1" applyBorder="1" applyAlignment="1" applyProtection="1">
      <alignment horizontal="left"/>
      <protection locked="0"/>
    </xf>
    <xf numFmtId="0" fontId="90" fillId="55" borderId="135" xfId="0" applyFont="1" applyFill="1" applyBorder="1" applyAlignment="1" applyProtection="1">
      <alignment horizontal="left"/>
      <protection locked="0"/>
    </xf>
    <xf numFmtId="4" fontId="98" fillId="55" borderId="223" xfId="0" applyNumberFormat="1" applyFont="1" applyFill="1" applyBorder="1" applyAlignment="1" applyProtection="1">
      <alignment horizontal="left"/>
      <protection locked="0"/>
    </xf>
    <xf numFmtId="4" fontId="98" fillId="55" borderId="224" xfId="0" applyNumberFormat="1" applyFont="1" applyFill="1" applyBorder="1" applyAlignment="1" applyProtection="1">
      <alignment horizontal="left"/>
      <protection locked="0"/>
    </xf>
    <xf numFmtId="4" fontId="98" fillId="55" borderId="225" xfId="0" applyNumberFormat="1" applyFont="1" applyFill="1" applyBorder="1" applyAlignment="1" applyProtection="1">
      <alignment horizontal="left"/>
      <protection locked="0"/>
    </xf>
    <xf numFmtId="4" fontId="99" fillId="55" borderId="122" xfId="0" applyNumberFormat="1" applyFont="1" applyFill="1" applyBorder="1" applyAlignment="1" applyProtection="1">
      <alignment horizontal="left"/>
      <protection locked="0"/>
    </xf>
    <xf numFmtId="4" fontId="99" fillId="55" borderId="32" xfId="0" applyNumberFormat="1" applyFont="1" applyFill="1" applyBorder="1" applyAlignment="1" applyProtection="1">
      <alignment horizontal="left"/>
      <protection locked="0"/>
    </xf>
    <xf numFmtId="4" fontId="99" fillId="55" borderId="226" xfId="0" applyNumberFormat="1" applyFont="1" applyFill="1" applyBorder="1" applyAlignment="1" applyProtection="1">
      <alignment horizontal="left"/>
      <protection locked="0"/>
    </xf>
    <xf numFmtId="4" fontId="99" fillId="55" borderId="123" xfId="0" applyNumberFormat="1" applyFont="1" applyFill="1" applyBorder="1" applyAlignment="1" applyProtection="1">
      <alignment horizontal="left"/>
      <protection locked="0"/>
    </xf>
    <xf numFmtId="4" fontId="99" fillId="55" borderId="33" xfId="0" applyNumberFormat="1" applyFont="1" applyFill="1" applyBorder="1" applyAlignment="1" applyProtection="1">
      <alignment horizontal="left"/>
      <protection locked="0"/>
    </xf>
    <xf numFmtId="4" fontId="99" fillId="55" borderId="227" xfId="0" applyNumberFormat="1" applyFont="1" applyFill="1" applyBorder="1" applyAlignment="1" applyProtection="1">
      <alignment horizontal="left"/>
      <protection locked="0"/>
    </xf>
    <xf numFmtId="4" fontId="98" fillId="55" borderId="228" xfId="0" applyNumberFormat="1" applyFont="1" applyFill="1" applyBorder="1" applyAlignment="1" applyProtection="1">
      <alignment horizontal="left"/>
      <protection locked="0"/>
    </xf>
    <xf numFmtId="4" fontId="98" fillId="55" borderId="229" xfId="0" applyNumberFormat="1" applyFont="1" applyFill="1" applyBorder="1" applyAlignment="1" applyProtection="1">
      <alignment horizontal="left"/>
      <protection locked="0"/>
    </xf>
    <xf numFmtId="4" fontId="98" fillId="55" borderId="230" xfId="0" applyNumberFormat="1" applyFont="1" applyFill="1" applyBorder="1" applyAlignment="1" applyProtection="1">
      <alignment horizontal="left"/>
      <protection locked="0"/>
    </xf>
    <xf numFmtId="0" fontId="102" fillId="58" borderId="85" xfId="0" applyFont="1" applyFill="1" applyBorder="1" applyAlignment="1" applyProtection="1">
      <alignment horizontal="center" vertical="center"/>
      <protection/>
    </xf>
    <xf numFmtId="0" fontId="102" fillId="58" borderId="44" xfId="0" applyFont="1" applyFill="1" applyBorder="1" applyAlignment="1" applyProtection="1">
      <alignment horizontal="center" vertical="center"/>
      <protection/>
    </xf>
    <xf numFmtId="0" fontId="102" fillId="58" borderId="231" xfId="0" applyFont="1" applyFill="1" applyBorder="1" applyAlignment="1" applyProtection="1">
      <alignment horizontal="left" vertical="center"/>
      <protection/>
    </xf>
    <xf numFmtId="0" fontId="102" fillId="58" borderId="91" xfId="0" applyFont="1" applyFill="1" applyBorder="1" applyAlignment="1" applyProtection="1">
      <alignment horizontal="left" vertical="center"/>
      <protection/>
    </xf>
    <xf numFmtId="4" fontId="104" fillId="58" borderId="85" xfId="0" applyNumberFormat="1" applyFont="1" applyFill="1" applyBorder="1" applyAlignment="1">
      <alignment horizontal="center" vertical="center"/>
    </xf>
    <xf numFmtId="4" fontId="104" fillId="58" borderId="86" xfId="0" applyNumberFormat="1" applyFont="1" applyFill="1" applyBorder="1" applyAlignment="1">
      <alignment horizontal="center" vertical="center"/>
    </xf>
    <xf numFmtId="4" fontId="104" fillId="58" borderId="189" xfId="0" applyNumberFormat="1" applyFont="1" applyFill="1" applyBorder="1" applyAlignment="1">
      <alignment horizontal="center" vertical="center"/>
    </xf>
    <xf numFmtId="0" fontId="98" fillId="55" borderId="232" xfId="0" applyFont="1" applyFill="1" applyBorder="1" applyAlignment="1">
      <alignment horizontal="center" vertical="center"/>
    </xf>
    <xf numFmtId="0" fontId="98" fillId="55" borderId="233" xfId="0" applyFont="1" applyFill="1" applyBorder="1" applyAlignment="1">
      <alignment horizontal="center" vertical="center"/>
    </xf>
    <xf numFmtId="0" fontId="99" fillId="58" borderId="75" xfId="0" applyFont="1" applyFill="1" applyBorder="1" applyAlignment="1">
      <alignment horizontal="center" vertical="center"/>
    </xf>
    <xf numFmtId="0" fontId="99" fillId="58" borderId="76" xfId="0" applyFont="1" applyFill="1" applyBorder="1" applyAlignment="1">
      <alignment horizontal="center" vertical="center"/>
    </xf>
    <xf numFmtId="0" fontId="23" fillId="58" borderId="77" xfId="1014" applyFont="1" applyFill="1" applyBorder="1" applyAlignment="1">
      <alignment horizontal="center" wrapText="1"/>
      <protection/>
    </xf>
    <xf numFmtId="0" fontId="23" fillId="58" borderId="80" xfId="1014" applyFont="1" applyFill="1" applyBorder="1" applyAlignment="1">
      <alignment horizontal="center" wrapText="1"/>
      <protection/>
    </xf>
    <xf numFmtId="0" fontId="98" fillId="58" borderId="73" xfId="0" applyFont="1" applyFill="1" applyBorder="1" applyAlignment="1">
      <alignment horizontal="center" vertical="center"/>
    </xf>
    <xf numFmtId="0" fontId="98" fillId="58" borderId="68" xfId="0" applyFont="1" applyFill="1" applyBorder="1" applyAlignment="1">
      <alignment horizontal="center" vertical="center"/>
    </xf>
    <xf numFmtId="0" fontId="98" fillId="58" borderId="84" xfId="0" applyFont="1" applyFill="1" applyBorder="1" applyAlignment="1">
      <alignment horizontal="center" vertical="center"/>
    </xf>
    <xf numFmtId="0" fontId="98" fillId="55" borderId="60" xfId="0" applyFont="1" applyFill="1" applyBorder="1" applyAlignment="1">
      <alignment horizontal="center"/>
    </xf>
    <xf numFmtId="0" fontId="98" fillId="55" borderId="26" xfId="0" applyFont="1" applyFill="1" applyBorder="1" applyAlignment="1">
      <alignment horizontal="center"/>
    </xf>
    <xf numFmtId="0" fontId="99" fillId="55" borderId="218" xfId="0" applyFont="1" applyFill="1" applyBorder="1" applyAlignment="1" applyProtection="1">
      <alignment horizontal="left" vertical="center"/>
      <protection locked="0"/>
    </xf>
    <xf numFmtId="0" fontId="99" fillId="55" borderId="219" xfId="0" applyFont="1" applyFill="1" applyBorder="1" applyAlignment="1" applyProtection="1">
      <alignment horizontal="left" vertical="center"/>
      <protection locked="0"/>
    </xf>
    <xf numFmtId="0" fontId="99" fillId="55" borderId="55" xfId="0" applyFont="1" applyFill="1" applyBorder="1" applyAlignment="1" applyProtection="1">
      <alignment horizontal="left" vertical="center"/>
      <protection locked="0"/>
    </xf>
    <xf numFmtId="0" fontId="99" fillId="55" borderId="66" xfId="0" applyFont="1" applyFill="1" applyBorder="1" applyAlignment="1" applyProtection="1">
      <alignment horizontal="left" vertical="center"/>
      <protection locked="0"/>
    </xf>
    <xf numFmtId="0" fontId="99" fillId="55" borderId="219" xfId="0" applyFont="1" applyFill="1" applyBorder="1" applyAlignment="1" applyProtection="1">
      <alignment horizontal="left" vertical="center"/>
      <protection locked="0"/>
    </xf>
    <xf numFmtId="0" fontId="99" fillId="55" borderId="55" xfId="0" applyFont="1" applyFill="1" applyBorder="1" applyAlignment="1" applyProtection="1">
      <alignment horizontal="left" vertical="center"/>
      <protection locked="0"/>
    </xf>
    <xf numFmtId="0" fontId="99" fillId="55" borderId="66" xfId="0" applyFont="1" applyFill="1" applyBorder="1" applyAlignment="1" applyProtection="1">
      <alignment horizontal="left" vertical="center"/>
      <protection locked="0"/>
    </xf>
    <xf numFmtId="0" fontId="99" fillId="55" borderId="0" xfId="0" applyFont="1" applyFill="1" applyBorder="1" applyAlignment="1">
      <alignment horizontal="center" vertical="center"/>
    </xf>
    <xf numFmtId="0" fontId="99" fillId="55" borderId="57" xfId="0" applyFont="1" applyFill="1" applyBorder="1" applyAlignment="1" applyProtection="1">
      <alignment horizontal="left" vertical="center"/>
      <protection locked="0"/>
    </xf>
    <xf numFmtId="0" fontId="99" fillId="55" borderId="67" xfId="0" applyFont="1" applyFill="1" applyBorder="1" applyAlignment="1" applyProtection="1">
      <alignment horizontal="left" vertical="center"/>
      <protection locked="0"/>
    </xf>
    <xf numFmtId="0" fontId="98" fillId="55" borderId="59" xfId="0" applyFont="1" applyFill="1" applyBorder="1" applyAlignment="1">
      <alignment horizontal="left" vertical="center"/>
    </xf>
    <xf numFmtId="0" fontId="98" fillId="55" borderId="60" xfId="0" applyFont="1" applyFill="1" applyBorder="1" applyAlignment="1">
      <alignment horizontal="left" vertical="center"/>
    </xf>
    <xf numFmtId="0" fontId="98" fillId="55" borderId="61" xfId="0" applyFont="1" applyFill="1" applyBorder="1" applyAlignment="1">
      <alignment horizontal="left" vertical="center"/>
    </xf>
    <xf numFmtId="4" fontId="99" fillId="55" borderId="55" xfId="0" applyNumberFormat="1" applyFont="1" applyFill="1" applyBorder="1" applyAlignment="1" applyProtection="1">
      <alignment horizontal="lef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9" fillId="55" borderId="57" xfId="0" applyNumberFormat="1" applyFont="1" applyFill="1" applyBorder="1" applyAlignment="1" applyProtection="1">
      <alignment horizontal="left" vertical="center"/>
      <protection locked="0"/>
    </xf>
    <xf numFmtId="4" fontId="99" fillId="55" borderId="67" xfId="0" applyNumberFormat="1" applyFont="1" applyFill="1" applyBorder="1" applyAlignment="1" applyProtection="1">
      <alignment horizontal="left" vertical="center"/>
      <protection locked="0"/>
    </xf>
    <xf numFmtId="0" fontId="24" fillId="58" borderId="73" xfId="1014" applyFont="1" applyFill="1" applyBorder="1" applyAlignment="1">
      <alignment horizontal="center" vertical="center" wrapText="1"/>
      <protection/>
    </xf>
    <xf numFmtId="0" fontId="24" fillId="58" borderId="84" xfId="1014" applyFont="1" applyFill="1" applyBorder="1" applyAlignment="1">
      <alignment horizontal="center" vertical="center" wrapText="1"/>
      <protection/>
    </xf>
    <xf numFmtId="0" fontId="98" fillId="58" borderId="78" xfId="0" applyFont="1" applyFill="1" applyBorder="1" applyAlignment="1">
      <alignment horizontal="center" vertical="center"/>
    </xf>
    <xf numFmtId="0" fontId="98" fillId="58" borderId="79" xfId="0" applyFont="1" applyFill="1" applyBorder="1" applyAlignment="1">
      <alignment horizontal="center" vertical="center"/>
    </xf>
    <xf numFmtId="0" fontId="98" fillId="58" borderId="75" xfId="0" applyFont="1" applyFill="1" applyBorder="1" applyAlignment="1">
      <alignment horizontal="center" vertical="center"/>
    </xf>
    <xf numFmtId="0" fontId="98" fillId="58" borderId="76" xfId="0" applyFont="1" applyFill="1" applyBorder="1" applyAlignment="1">
      <alignment horizontal="center" vertical="center"/>
    </xf>
    <xf numFmtId="4" fontId="99" fillId="55" borderId="53" xfId="0" applyNumberFormat="1" applyFont="1" applyFill="1" applyBorder="1" applyAlignment="1" applyProtection="1">
      <alignment horizontal="left" vertical="center"/>
      <protection locked="0"/>
    </xf>
    <xf numFmtId="4" fontId="99" fillId="55" borderId="94" xfId="0" applyNumberFormat="1" applyFont="1" applyFill="1" applyBorder="1" applyAlignment="1" applyProtection="1">
      <alignment horizontal="left" vertical="center"/>
      <protection locked="0"/>
    </xf>
    <xf numFmtId="0" fontId="24" fillId="58" borderId="78" xfId="1014" applyFont="1" applyFill="1" applyBorder="1" applyAlignment="1">
      <alignment horizontal="center" vertical="center" wrapText="1"/>
      <protection/>
    </xf>
    <xf numFmtId="0" fontId="24" fillId="58" borderId="79" xfId="1014" applyFont="1" applyFill="1" applyBorder="1" applyAlignment="1">
      <alignment horizontal="center" vertical="center" wrapText="1"/>
      <protection/>
    </xf>
    <xf numFmtId="0" fontId="24" fillId="58" borderId="75" xfId="1014" applyFont="1" applyFill="1" applyBorder="1" applyAlignment="1">
      <alignment horizontal="center" vertical="center" wrapText="1"/>
      <protection/>
    </xf>
    <xf numFmtId="0" fontId="24" fillId="58" borderId="76" xfId="1014" applyFont="1" applyFill="1" applyBorder="1" applyAlignment="1">
      <alignment horizontal="center" vertical="center" wrapText="1"/>
      <protection/>
    </xf>
    <xf numFmtId="4" fontId="99" fillId="55" borderId="55" xfId="0" applyNumberFormat="1" applyFont="1" applyFill="1" applyBorder="1" applyAlignment="1" applyProtection="1">
      <alignment horizontal="center" vertical="center"/>
      <protection locked="0"/>
    </xf>
    <xf numFmtId="4" fontId="99" fillId="55" borderId="66" xfId="0" applyNumberFormat="1" applyFont="1" applyFill="1" applyBorder="1" applyAlignment="1" applyProtection="1">
      <alignment horizontal="center" vertical="center"/>
      <protection locked="0"/>
    </xf>
    <xf numFmtId="0" fontId="24" fillId="58" borderId="103" xfId="1014" applyFont="1" applyFill="1" applyBorder="1" applyAlignment="1">
      <alignment horizontal="center" vertical="center" wrapText="1"/>
      <protection/>
    </xf>
    <xf numFmtId="0" fontId="24" fillId="58" borderId="234" xfId="1014" applyFont="1" applyFill="1" applyBorder="1" applyAlignment="1">
      <alignment horizontal="center" vertical="center" wrapText="1"/>
      <protection/>
    </xf>
    <xf numFmtId="0" fontId="24" fillId="58" borderId="68" xfId="1014" applyFont="1" applyFill="1" applyBorder="1" applyAlignment="1">
      <alignment horizontal="center" vertical="center" wrapText="1"/>
      <protection/>
    </xf>
    <xf numFmtId="0" fontId="24" fillId="58" borderId="235" xfId="1014" applyFont="1" applyFill="1" applyBorder="1" applyAlignment="1">
      <alignment horizontal="center" vertical="center" wrapText="1"/>
      <protection/>
    </xf>
    <xf numFmtId="0" fontId="98" fillId="55" borderId="73" xfId="0" applyFont="1" applyFill="1" applyBorder="1" applyAlignment="1" applyProtection="1">
      <alignment horizontal="left" vertical="center"/>
      <protection/>
    </xf>
    <xf numFmtId="0" fontId="98" fillId="55" borderId="68" xfId="0" applyFont="1" applyFill="1" applyBorder="1" applyAlignment="1" applyProtection="1">
      <alignment horizontal="left" vertical="center"/>
      <protection/>
    </xf>
    <xf numFmtId="0" fontId="99" fillId="55" borderId="73" xfId="0" applyFont="1" applyFill="1" applyBorder="1" applyAlignment="1" applyProtection="1">
      <alignment horizontal="left" vertical="center"/>
      <protection/>
    </xf>
    <xf numFmtId="0" fontId="99" fillId="55" borderId="68" xfId="0" applyFont="1" applyFill="1" applyBorder="1" applyAlignment="1" applyProtection="1">
      <alignment horizontal="left" vertical="center"/>
      <protection/>
    </xf>
    <xf numFmtId="0" fontId="98" fillId="58" borderId="89" xfId="0" applyFont="1" applyFill="1" applyBorder="1" applyAlignment="1">
      <alignment horizontal="center" vertical="center"/>
    </xf>
    <xf numFmtId="0" fontId="98" fillId="58" borderId="91" xfId="0" applyFont="1" applyFill="1" applyBorder="1" applyAlignment="1">
      <alignment horizontal="center" vertical="center"/>
    </xf>
    <xf numFmtId="0" fontId="24" fillId="58" borderId="90" xfId="1014" applyFont="1" applyFill="1" applyBorder="1" applyAlignment="1">
      <alignment horizontal="center" vertical="center" wrapText="1"/>
      <protection/>
    </xf>
    <xf numFmtId="0" fontId="24" fillId="58" borderId="73" xfId="1014" applyFont="1" applyFill="1" applyBorder="1" applyAlignment="1">
      <alignment horizontal="left" vertical="center" wrapText="1"/>
      <protection/>
    </xf>
    <xf numFmtId="0" fontId="24" fillId="58" borderId="84" xfId="1014" applyFont="1" applyFill="1" applyBorder="1" applyAlignment="1">
      <alignment horizontal="left" vertical="center" wrapText="1"/>
      <protection/>
    </xf>
    <xf numFmtId="0" fontId="24" fillId="58" borderId="236" xfId="1014" applyFont="1" applyFill="1" applyBorder="1" applyAlignment="1">
      <alignment horizontal="center" vertical="center" wrapText="1"/>
      <protection/>
    </xf>
    <xf numFmtId="0" fontId="98" fillId="58" borderId="75" xfId="0" applyFont="1" applyFill="1" applyBorder="1" applyAlignment="1" applyProtection="1">
      <alignment horizontal="center" vertical="center"/>
      <protection/>
    </xf>
    <xf numFmtId="0" fontId="98" fillId="58" borderId="76" xfId="0" applyFont="1" applyFill="1" applyBorder="1" applyAlignment="1" applyProtection="1">
      <alignment horizontal="center" vertical="center"/>
      <protection/>
    </xf>
    <xf numFmtId="0" fontId="98" fillId="55" borderId="59" xfId="0" applyFont="1" applyFill="1" applyBorder="1" applyAlignment="1" applyProtection="1">
      <alignment horizontal="center" vertical="center"/>
      <protection/>
    </xf>
    <xf numFmtId="0" fontId="98" fillId="55" borderId="60" xfId="0" applyFont="1" applyFill="1" applyBorder="1" applyAlignment="1" applyProtection="1">
      <alignment horizontal="center" vertical="center"/>
      <protection/>
    </xf>
    <xf numFmtId="0" fontId="98" fillId="55" borderId="61" xfId="0" applyFont="1" applyFill="1" applyBorder="1" applyAlignment="1" applyProtection="1">
      <alignment horizontal="center" vertical="center"/>
      <protection/>
    </xf>
    <xf numFmtId="0" fontId="24" fillId="58" borderId="75" xfId="1014" applyFont="1" applyFill="1" applyBorder="1" applyAlignment="1">
      <alignment horizontal="center" wrapText="1"/>
      <protection/>
    </xf>
    <xf numFmtId="0" fontId="24" fillId="58" borderId="90" xfId="1014" applyFont="1" applyFill="1" applyBorder="1" applyAlignment="1">
      <alignment horizontal="center" wrapText="1"/>
      <protection/>
    </xf>
    <xf numFmtId="0" fontId="24" fillId="58" borderId="76" xfId="1014" applyFont="1" applyFill="1" applyBorder="1" applyAlignment="1">
      <alignment horizontal="center" wrapText="1"/>
      <protection/>
    </xf>
    <xf numFmtId="0" fontId="98" fillId="58" borderId="78" xfId="0" applyFont="1" applyFill="1" applyBorder="1" applyAlignment="1">
      <alignment horizontal="center"/>
    </xf>
    <xf numFmtId="0" fontId="98" fillId="58" borderId="103" xfId="0" applyFont="1" applyFill="1" applyBorder="1" applyAlignment="1">
      <alignment horizontal="center"/>
    </xf>
    <xf numFmtId="0" fontId="98" fillId="58" borderId="79" xfId="0" applyFont="1" applyFill="1" applyBorder="1" applyAlignment="1">
      <alignment horizontal="center"/>
    </xf>
    <xf numFmtId="0" fontId="98" fillId="55" borderId="0" xfId="0" applyFont="1" applyFill="1" applyBorder="1" applyAlignment="1">
      <alignment horizontal="center"/>
    </xf>
    <xf numFmtId="0" fontId="24" fillId="58" borderId="73" xfId="1014" applyFont="1" applyFill="1" applyBorder="1" applyAlignment="1">
      <alignment horizontal="center" wrapText="1"/>
      <protection/>
    </xf>
    <xf numFmtId="0" fontId="24" fillId="58" borderId="68" xfId="1014" applyFont="1" applyFill="1" applyBorder="1" applyAlignment="1">
      <alignment horizontal="center" wrapText="1"/>
      <protection/>
    </xf>
    <xf numFmtId="0" fontId="24" fillId="58" borderId="84" xfId="1014" applyFont="1" applyFill="1" applyBorder="1" applyAlignment="1">
      <alignment horizontal="center" wrapText="1"/>
      <protection/>
    </xf>
    <xf numFmtId="0" fontId="98" fillId="55" borderId="59" xfId="0" applyFont="1" applyFill="1" applyBorder="1" applyAlignment="1">
      <alignment horizontal="left"/>
    </xf>
    <xf numFmtId="0" fontId="98" fillId="55" borderId="61" xfId="0" applyFont="1" applyFill="1" applyBorder="1" applyAlignment="1">
      <alignment horizontal="left"/>
    </xf>
    <xf numFmtId="0" fontId="0" fillId="0" borderId="84" xfId="0" applyBorder="1" applyAlignment="1">
      <alignment horizontal="center" vertical="center"/>
    </xf>
    <xf numFmtId="0" fontId="98" fillId="55" borderId="60" xfId="0" applyFont="1" applyFill="1" applyBorder="1" applyAlignment="1">
      <alignment horizontal="left"/>
    </xf>
    <xf numFmtId="0" fontId="98" fillId="55" borderId="59" xfId="0" applyFont="1" applyFill="1" applyBorder="1" applyAlignment="1">
      <alignment horizontal="center" vertical="center"/>
    </xf>
    <xf numFmtId="0" fontId="98" fillId="55" borderId="61" xfId="0" applyFont="1" applyFill="1" applyBorder="1" applyAlignment="1">
      <alignment horizontal="center" vertical="center"/>
    </xf>
    <xf numFmtId="0" fontId="100" fillId="58" borderId="73" xfId="0" applyFont="1" applyFill="1" applyBorder="1" applyAlignment="1">
      <alignment horizontal="center" vertical="center"/>
    </xf>
    <xf numFmtId="0" fontId="100" fillId="58" borderId="68" xfId="0" applyFont="1" applyFill="1" applyBorder="1" applyAlignment="1">
      <alignment horizontal="center" vertical="center"/>
    </xf>
    <xf numFmtId="0" fontId="100" fillId="58" borderId="84" xfId="0" applyFont="1" applyFill="1" applyBorder="1" applyAlignment="1">
      <alignment horizontal="center" vertical="center"/>
    </xf>
    <xf numFmtId="4" fontId="99" fillId="55" borderId="55" xfId="0" applyNumberFormat="1" applyFont="1" applyFill="1" applyBorder="1" applyAlignment="1" applyProtection="1">
      <alignment horizontal="left" vertical="center"/>
      <protection locked="0"/>
    </xf>
    <xf numFmtId="4" fontId="99" fillId="55" borderId="66" xfId="0" applyNumberFormat="1" applyFont="1" applyFill="1" applyBorder="1" applyAlignment="1" applyProtection="1">
      <alignment horizontal="left" vertical="center"/>
      <protection locked="0"/>
    </xf>
    <xf numFmtId="4" fontId="99" fillId="55" borderId="57" xfId="0" applyNumberFormat="1" applyFont="1" applyFill="1" applyBorder="1" applyAlignment="1" applyProtection="1">
      <alignment horizontal="left" vertical="center"/>
      <protection locked="0"/>
    </xf>
    <xf numFmtId="4" fontId="99" fillId="55" borderId="67" xfId="0" applyNumberFormat="1" applyFont="1" applyFill="1" applyBorder="1" applyAlignment="1" applyProtection="1">
      <alignment horizontal="left" vertical="center"/>
      <protection locked="0"/>
    </xf>
    <xf numFmtId="4" fontId="98" fillId="55" borderId="59" xfId="0" applyNumberFormat="1" applyFont="1" applyFill="1" applyBorder="1" applyAlignment="1">
      <alignment horizontal="left"/>
    </xf>
    <xf numFmtId="4" fontId="98" fillId="55" borderId="61" xfId="0" applyNumberFormat="1" applyFont="1" applyFill="1" applyBorder="1" applyAlignment="1">
      <alignment horizontal="left"/>
    </xf>
    <xf numFmtId="4" fontId="99" fillId="55" borderId="69" xfId="0" applyNumberFormat="1" applyFont="1" applyFill="1" applyBorder="1" applyAlignment="1" applyProtection="1">
      <alignment horizontal="left" vertical="center"/>
      <protection locked="0"/>
    </xf>
    <xf numFmtId="4" fontId="99" fillId="55" borderId="72" xfId="0" applyNumberFormat="1" applyFont="1" applyFill="1" applyBorder="1" applyAlignment="1" applyProtection="1">
      <alignment horizontal="left" vertical="center"/>
      <protection locked="0"/>
    </xf>
    <xf numFmtId="0" fontId="99" fillId="58" borderId="75" xfId="0" applyFont="1" applyFill="1" applyBorder="1" applyAlignment="1" applyProtection="1">
      <alignment horizontal="center" vertical="center"/>
      <protection/>
    </xf>
    <xf numFmtId="0" fontId="99" fillId="58" borderId="76" xfId="0" applyFont="1" applyFill="1" applyBorder="1" applyAlignment="1" applyProtection="1">
      <alignment horizontal="center" vertical="center"/>
      <protection/>
    </xf>
    <xf numFmtId="0" fontId="98" fillId="58" borderId="73" xfId="0" applyFont="1" applyFill="1" applyBorder="1" applyAlignment="1" applyProtection="1">
      <alignment horizontal="center" vertical="center"/>
      <protection/>
    </xf>
    <xf numFmtId="0" fontId="98" fillId="58" borderId="68" xfId="0" applyFont="1" applyFill="1" applyBorder="1" applyAlignment="1" applyProtection="1">
      <alignment horizontal="center" vertical="center"/>
      <protection/>
    </xf>
    <xf numFmtId="0" fontId="98" fillId="58" borderId="84" xfId="0" applyFont="1" applyFill="1" applyBorder="1" applyAlignment="1" applyProtection="1">
      <alignment horizontal="center" vertical="center"/>
      <protection/>
    </xf>
    <xf numFmtId="0" fontId="23" fillId="58" borderId="77" xfId="1014" applyFont="1" applyFill="1" applyBorder="1" applyAlignment="1" applyProtection="1">
      <alignment horizontal="center" wrapText="1"/>
      <protection/>
    </xf>
    <xf numFmtId="0" fontId="23" fillId="58" borderId="80" xfId="1014" applyFont="1" applyFill="1" applyBorder="1" applyAlignment="1" applyProtection="1">
      <alignment horizontal="center" wrapText="1"/>
      <protection/>
    </xf>
    <xf numFmtId="0" fontId="98" fillId="55" borderId="73" xfId="0" applyFont="1" applyFill="1" applyBorder="1" applyAlignment="1">
      <alignment horizontal="left"/>
    </xf>
    <xf numFmtId="0" fontId="98" fillId="55" borderId="84" xfId="0" applyFont="1" applyFill="1" applyBorder="1" applyAlignment="1">
      <alignment horizontal="left"/>
    </xf>
    <xf numFmtId="0" fontId="116" fillId="59" borderId="237" xfId="0" applyFont="1" applyFill="1" applyBorder="1" applyAlignment="1">
      <alignment horizontal="left"/>
    </xf>
    <xf numFmtId="0" fontId="116" fillId="59" borderId="107" xfId="0" applyFont="1" applyFill="1" applyBorder="1" applyAlignment="1">
      <alignment horizontal="left"/>
    </xf>
    <xf numFmtId="0" fontId="117" fillId="59" borderId="237" xfId="0" applyFont="1" applyFill="1" applyBorder="1" applyAlignment="1">
      <alignment horizontal="left"/>
    </xf>
    <xf numFmtId="0" fontId="117" fillId="59" borderId="107" xfId="0" applyFont="1" applyFill="1" applyBorder="1" applyAlignment="1">
      <alignment horizontal="left"/>
    </xf>
    <xf numFmtId="4" fontId="90" fillId="55" borderId="26" xfId="0" applyNumberFormat="1" applyFont="1" applyFill="1" applyBorder="1" applyAlignment="1" applyProtection="1">
      <alignment horizontal="left"/>
      <protection/>
    </xf>
    <xf numFmtId="4" fontId="117" fillId="62" borderId="237" xfId="0" applyNumberFormat="1" applyFont="1" applyFill="1" applyBorder="1" applyAlignment="1" applyProtection="1">
      <alignment horizontal="left" vertical="center"/>
      <protection/>
    </xf>
    <xf numFmtId="4" fontId="117" fillId="62" borderId="107" xfId="0" applyNumberFormat="1" applyFont="1" applyFill="1" applyBorder="1" applyAlignment="1" applyProtection="1">
      <alignment horizontal="left" vertical="center"/>
      <protection/>
    </xf>
    <xf numFmtId="4" fontId="100" fillId="58" borderId="73" xfId="0" applyNumberFormat="1" applyFont="1" applyFill="1" applyBorder="1" applyAlignment="1" applyProtection="1">
      <alignment horizontal="left" vertical="center"/>
      <protection/>
    </xf>
    <xf numFmtId="4" fontId="100" fillId="58" borderId="84" xfId="0" applyNumberFormat="1" applyFont="1" applyFill="1" applyBorder="1" applyAlignment="1" applyProtection="1">
      <alignment horizontal="left" vertical="center"/>
      <protection/>
    </xf>
    <xf numFmtId="4" fontId="133" fillId="61" borderId="237" xfId="0" applyNumberFormat="1" applyFont="1" applyFill="1" applyBorder="1" applyAlignment="1" applyProtection="1">
      <alignment horizontal="left"/>
      <protection/>
    </xf>
    <xf numFmtId="4" fontId="133" fillId="61" borderId="107" xfId="0" applyNumberFormat="1" applyFont="1" applyFill="1" applyBorder="1" applyAlignment="1" applyProtection="1">
      <alignment horizontal="left"/>
      <protection/>
    </xf>
    <xf numFmtId="4" fontId="100" fillId="28" borderId="73" xfId="0" applyNumberFormat="1" applyFont="1" applyFill="1" applyBorder="1" applyAlignment="1" applyProtection="1">
      <alignment horizontal="left" vertical="center"/>
      <protection/>
    </xf>
    <xf numFmtId="4" fontId="100" fillId="28" borderId="84" xfId="0" applyNumberFormat="1" applyFont="1" applyFill="1" applyBorder="1" applyAlignment="1" applyProtection="1">
      <alignment horizontal="left" vertical="center"/>
      <protection/>
    </xf>
    <xf numFmtId="4" fontId="102" fillId="58" borderId="73" xfId="0" applyNumberFormat="1" applyFont="1" applyFill="1" applyBorder="1" applyAlignment="1" applyProtection="1">
      <alignment horizontal="center" vertical="center"/>
      <protection/>
    </xf>
    <xf numFmtId="4" fontId="102" fillId="58" borderId="84" xfId="0" applyNumberFormat="1" applyFont="1" applyFill="1" applyBorder="1" applyAlignment="1" applyProtection="1">
      <alignment horizontal="center" vertical="center"/>
      <protection/>
    </xf>
    <xf numFmtId="4" fontId="100" fillId="58" borderId="73" xfId="0" applyNumberFormat="1" applyFont="1" applyFill="1" applyBorder="1" applyAlignment="1" applyProtection="1">
      <alignment vertical="center"/>
      <protection/>
    </xf>
    <xf numFmtId="4" fontId="100" fillId="58" borderId="84" xfId="0" applyNumberFormat="1" applyFont="1" applyFill="1" applyBorder="1" applyAlignment="1" applyProtection="1">
      <alignment vertical="center"/>
      <protection/>
    </xf>
    <xf numFmtId="4" fontId="117" fillId="61" borderId="237" xfId="0" applyNumberFormat="1" applyFont="1" applyFill="1" applyBorder="1" applyAlignment="1" applyProtection="1">
      <alignment horizontal="left" vertical="center"/>
      <protection/>
    </xf>
    <xf numFmtId="4" fontId="117" fillId="61" borderId="107" xfId="0" applyNumberFormat="1" applyFont="1" applyFill="1" applyBorder="1" applyAlignment="1" applyProtection="1">
      <alignment horizontal="left" vertical="center"/>
      <protection/>
    </xf>
    <xf numFmtId="4" fontId="98" fillId="20" borderId="73" xfId="0" applyNumberFormat="1" applyFont="1" applyFill="1" applyBorder="1" applyAlignment="1" applyProtection="1">
      <alignment vertical="center"/>
      <protection/>
    </xf>
    <xf numFmtId="4" fontId="98" fillId="20" borderId="84" xfId="0" applyNumberFormat="1" applyFont="1" applyFill="1" applyBorder="1" applyAlignment="1" applyProtection="1">
      <alignment vertical="center"/>
      <protection/>
    </xf>
    <xf numFmtId="4" fontId="100" fillId="20" borderId="73" xfId="0" applyNumberFormat="1" applyFont="1" applyFill="1" applyBorder="1" applyAlignment="1" applyProtection="1">
      <alignment horizontal="left" vertical="center"/>
      <protection/>
    </xf>
    <xf numFmtId="4" fontId="100" fillId="20" borderId="84" xfId="0" applyNumberFormat="1" applyFont="1" applyFill="1" applyBorder="1" applyAlignment="1" applyProtection="1">
      <alignment horizontal="left" vertical="center"/>
      <protection/>
    </xf>
    <xf numFmtId="4" fontId="55" fillId="55" borderId="238" xfId="0" applyNumberFormat="1" applyFont="1" applyFill="1" applyBorder="1" applyAlignment="1" applyProtection="1">
      <alignment horizontal="right" vertical="center"/>
      <protection/>
    </xf>
    <xf numFmtId="4" fontId="55" fillId="55" borderId="239" xfId="0" applyNumberFormat="1" applyFont="1" applyFill="1" applyBorder="1" applyAlignment="1" applyProtection="1">
      <alignment horizontal="right" vertical="center"/>
      <protection/>
    </xf>
    <xf numFmtId="4" fontId="55" fillId="55" borderId="240" xfId="0" applyNumberFormat="1" applyFont="1" applyFill="1" applyBorder="1" applyAlignment="1" applyProtection="1">
      <alignment horizontal="right" vertical="center"/>
      <protection/>
    </xf>
    <xf numFmtId="3" fontId="101" fillId="58" borderId="0" xfId="0" applyNumberFormat="1" applyFont="1" applyFill="1" applyBorder="1" applyAlignment="1" applyProtection="1">
      <alignment horizontal="center" vertical="center"/>
      <protection/>
    </xf>
    <xf numFmtId="4" fontId="98" fillId="57" borderId="0" xfId="0" applyNumberFormat="1" applyFont="1" applyFill="1" applyBorder="1" applyAlignment="1" applyProtection="1">
      <alignment horizontal="left" vertical="center" wrapText="1"/>
      <protection/>
    </xf>
    <xf numFmtId="4" fontId="99" fillId="55" borderId="0" xfId="0" applyNumberFormat="1" applyFont="1" applyFill="1" applyBorder="1" applyAlignment="1" applyProtection="1">
      <alignment horizontal="center" vertical="center"/>
      <protection/>
    </xf>
  </cellXfs>
  <cellStyles count="1108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2 2" xfId="74"/>
    <cellStyle name="Cálculo 2 2 2" xfId="75"/>
    <cellStyle name="Cálculo 2 3" xfId="76"/>
    <cellStyle name="Cálculo 3" xfId="77"/>
    <cellStyle name="Cálculo 3 2" xfId="78"/>
    <cellStyle name="Cálculo 3 2 2" xfId="79"/>
    <cellStyle name="Cálculo 3 3" xfId="80"/>
    <cellStyle name="Cálculo 4" xfId="81"/>
    <cellStyle name="Cálculo 4 2" xfId="82"/>
    <cellStyle name="Celda de comprobación" xfId="83"/>
    <cellStyle name="Celda de comprobación 2" xfId="84"/>
    <cellStyle name="Celda de comprobación 3" xfId="85"/>
    <cellStyle name="Celda vinculada" xfId="86"/>
    <cellStyle name="Celda vinculada 2" xfId="87"/>
    <cellStyle name="Celda vinculada 3" xfId="88"/>
    <cellStyle name="Encabezado 4" xfId="89"/>
    <cellStyle name="Encabezado 4 2" xfId="90"/>
    <cellStyle name="Encabezado 4 3" xfId="91"/>
    <cellStyle name="Énfasis1" xfId="92"/>
    <cellStyle name="Énfasis1 2" xfId="93"/>
    <cellStyle name="Énfasis1 3" xfId="94"/>
    <cellStyle name="Énfasis2" xfId="95"/>
    <cellStyle name="Énfasis2 2" xfId="96"/>
    <cellStyle name="Énfasis2 3" xfId="97"/>
    <cellStyle name="Énfasis3" xfId="98"/>
    <cellStyle name="Énfasis3 2" xfId="99"/>
    <cellStyle name="Énfasis3 3" xfId="100"/>
    <cellStyle name="Énfasis4" xfId="101"/>
    <cellStyle name="Énfasis4 2" xfId="102"/>
    <cellStyle name="Énfasis4 3" xfId="103"/>
    <cellStyle name="Énfasis5" xfId="104"/>
    <cellStyle name="Énfasis5 2" xfId="105"/>
    <cellStyle name="Énfasis5 3" xfId="106"/>
    <cellStyle name="Énfasis6" xfId="107"/>
    <cellStyle name="Énfasis6 2" xfId="108"/>
    <cellStyle name="Énfasis6 3" xfId="109"/>
    <cellStyle name="Entrada" xfId="110"/>
    <cellStyle name="Entrada 2" xfId="111"/>
    <cellStyle name="Entrada 2 2" xfId="112"/>
    <cellStyle name="Entrada 2 2 2" xfId="113"/>
    <cellStyle name="Entrada 2 3" xfId="114"/>
    <cellStyle name="Entrada 3" xfId="115"/>
    <cellStyle name="Entrada 3 2" xfId="116"/>
    <cellStyle name="Entrada 3 2 2" xfId="117"/>
    <cellStyle name="Entrada 3 3" xfId="118"/>
    <cellStyle name="Entrada 4" xfId="119"/>
    <cellStyle name="Entrada 4 2" xfId="120"/>
    <cellStyle name="Euro" xfId="121"/>
    <cellStyle name="Excel Built-in Normal" xfId="122"/>
    <cellStyle name="Hipervínculo 10" xfId="123"/>
    <cellStyle name="Hipervínculo 11" xfId="124"/>
    <cellStyle name="Hipervínculo 2" xfId="125"/>
    <cellStyle name="Hipervínculo 3" xfId="126"/>
    <cellStyle name="Hipervínculo 4" xfId="127"/>
    <cellStyle name="Hipervínculo 5" xfId="128"/>
    <cellStyle name="Hipervínculo 6" xfId="129"/>
    <cellStyle name="Hipervínculo 7" xfId="130"/>
    <cellStyle name="Hipervínculo 8" xfId="131"/>
    <cellStyle name="Hipervínculo 9" xfId="132"/>
    <cellStyle name="Hipervínculo visitado 10" xfId="133"/>
    <cellStyle name="Hipervínculo visitado 100" xfId="134"/>
    <cellStyle name="Hipervínculo visitado 101" xfId="135"/>
    <cellStyle name="Hipervínculo visitado 102" xfId="136"/>
    <cellStyle name="Hipervínculo visitado 103" xfId="137"/>
    <cellStyle name="Hipervínculo visitado 104" xfId="138"/>
    <cellStyle name="Hipervínculo visitado 105" xfId="139"/>
    <cellStyle name="Hipervínculo visitado 106" xfId="140"/>
    <cellStyle name="Hipervínculo visitado 107" xfId="141"/>
    <cellStyle name="Hipervínculo visitado 108" xfId="142"/>
    <cellStyle name="Hipervínculo visitado 109" xfId="143"/>
    <cellStyle name="Hipervínculo visitado 11" xfId="144"/>
    <cellStyle name="Hipervínculo visitado 110" xfId="145"/>
    <cellStyle name="Hipervínculo visitado 111" xfId="146"/>
    <cellStyle name="Hipervínculo visitado 112" xfId="147"/>
    <cellStyle name="Hipervínculo visitado 113" xfId="148"/>
    <cellStyle name="Hipervínculo visitado 114" xfId="149"/>
    <cellStyle name="Hipervínculo visitado 115" xfId="150"/>
    <cellStyle name="Hipervínculo visitado 116" xfId="151"/>
    <cellStyle name="Hipervínculo visitado 117" xfId="152"/>
    <cellStyle name="Hipervínculo visitado 118" xfId="153"/>
    <cellStyle name="Hipervínculo visitado 119" xfId="154"/>
    <cellStyle name="Hipervínculo visitado 12" xfId="155"/>
    <cellStyle name="Hipervínculo visitado 120" xfId="156"/>
    <cellStyle name="Hipervínculo visitado 121" xfId="157"/>
    <cellStyle name="Hipervínculo visitado 122" xfId="158"/>
    <cellStyle name="Hipervínculo visitado 123" xfId="159"/>
    <cellStyle name="Hipervínculo visitado 124" xfId="160"/>
    <cellStyle name="Hipervínculo visitado 125" xfId="161"/>
    <cellStyle name="Hipervínculo visitado 126" xfId="162"/>
    <cellStyle name="Hipervínculo visitado 127" xfId="163"/>
    <cellStyle name="Hipervínculo visitado 128" xfId="164"/>
    <cellStyle name="Hipervínculo visitado 129" xfId="165"/>
    <cellStyle name="Hipervínculo visitado 13" xfId="166"/>
    <cellStyle name="Hipervínculo visitado 130" xfId="167"/>
    <cellStyle name="Hipervínculo visitado 131" xfId="168"/>
    <cellStyle name="Hipervínculo visitado 132" xfId="169"/>
    <cellStyle name="Hipervínculo visitado 133" xfId="170"/>
    <cellStyle name="Hipervínculo visitado 134" xfId="171"/>
    <cellStyle name="Hipervínculo visitado 135" xfId="172"/>
    <cellStyle name="Hipervínculo visitado 136" xfId="173"/>
    <cellStyle name="Hipervínculo visitado 137" xfId="174"/>
    <cellStyle name="Hipervínculo visitado 138" xfId="175"/>
    <cellStyle name="Hipervínculo visitado 139" xfId="176"/>
    <cellStyle name="Hipervínculo visitado 14" xfId="177"/>
    <cellStyle name="Hipervínculo visitado 140" xfId="178"/>
    <cellStyle name="Hipervínculo visitado 141" xfId="179"/>
    <cellStyle name="Hipervínculo visitado 142" xfId="180"/>
    <cellStyle name="Hipervínculo visitado 143" xfId="181"/>
    <cellStyle name="Hipervínculo visitado 144" xfId="182"/>
    <cellStyle name="Hipervínculo visitado 145" xfId="183"/>
    <cellStyle name="Hipervínculo visitado 146" xfId="184"/>
    <cellStyle name="Hipervínculo visitado 147" xfId="185"/>
    <cellStyle name="Hipervínculo visitado 148" xfId="186"/>
    <cellStyle name="Hipervínculo visitado 149" xfId="187"/>
    <cellStyle name="Hipervínculo visitado 15" xfId="188"/>
    <cellStyle name="Hipervínculo visitado 150" xfId="189"/>
    <cellStyle name="Hipervínculo visitado 151" xfId="190"/>
    <cellStyle name="Hipervínculo visitado 152" xfId="191"/>
    <cellStyle name="Hipervínculo visitado 153" xfId="192"/>
    <cellStyle name="Hipervínculo visitado 154" xfId="193"/>
    <cellStyle name="Hipervínculo visitado 155" xfId="194"/>
    <cellStyle name="Hipervínculo visitado 156" xfId="195"/>
    <cellStyle name="Hipervínculo visitado 157" xfId="196"/>
    <cellStyle name="Hipervínculo visitado 158" xfId="197"/>
    <cellStyle name="Hipervínculo visitado 159" xfId="198"/>
    <cellStyle name="Hipervínculo visitado 16" xfId="199"/>
    <cellStyle name="Hipervínculo visitado 160" xfId="200"/>
    <cellStyle name="Hipervínculo visitado 161" xfId="201"/>
    <cellStyle name="Hipervínculo visitado 162" xfId="202"/>
    <cellStyle name="Hipervínculo visitado 163" xfId="203"/>
    <cellStyle name="Hipervínculo visitado 164" xfId="204"/>
    <cellStyle name="Hipervínculo visitado 165" xfId="205"/>
    <cellStyle name="Hipervínculo visitado 166" xfId="206"/>
    <cellStyle name="Hipervínculo visitado 167" xfId="207"/>
    <cellStyle name="Hipervínculo visitado 168" xfId="208"/>
    <cellStyle name="Hipervínculo visitado 169" xfId="209"/>
    <cellStyle name="Hipervínculo visitado 17" xfId="210"/>
    <cellStyle name="Hipervínculo visitado 170" xfId="211"/>
    <cellStyle name="Hipervínculo visitado 171" xfId="212"/>
    <cellStyle name="Hipervínculo visitado 172" xfId="213"/>
    <cellStyle name="Hipervínculo visitado 173" xfId="214"/>
    <cellStyle name="Hipervínculo visitado 174" xfId="215"/>
    <cellStyle name="Hipervínculo visitado 175" xfId="216"/>
    <cellStyle name="Hipervínculo visitado 176" xfId="217"/>
    <cellStyle name="Hipervínculo visitado 177" xfId="218"/>
    <cellStyle name="Hipervínculo visitado 178" xfId="219"/>
    <cellStyle name="Hipervínculo visitado 179" xfId="220"/>
    <cellStyle name="Hipervínculo visitado 18" xfId="221"/>
    <cellStyle name="Hipervínculo visitado 180" xfId="222"/>
    <cellStyle name="Hipervínculo visitado 181" xfId="223"/>
    <cellStyle name="Hipervínculo visitado 182" xfId="224"/>
    <cellStyle name="Hipervínculo visitado 183" xfId="225"/>
    <cellStyle name="Hipervínculo visitado 184" xfId="226"/>
    <cellStyle name="Hipervínculo visitado 185" xfId="227"/>
    <cellStyle name="Hipervínculo visitado 186" xfId="228"/>
    <cellStyle name="Hipervínculo visitado 187" xfId="229"/>
    <cellStyle name="Hipervínculo visitado 188" xfId="230"/>
    <cellStyle name="Hipervínculo visitado 189" xfId="231"/>
    <cellStyle name="Hipervínculo visitado 19" xfId="232"/>
    <cellStyle name="Hipervínculo visitado 190" xfId="233"/>
    <cellStyle name="Hipervínculo visitado 191" xfId="234"/>
    <cellStyle name="Hipervínculo visitado 192" xfId="235"/>
    <cellStyle name="Hipervínculo visitado 193" xfId="236"/>
    <cellStyle name="Hipervínculo visitado 194" xfId="237"/>
    <cellStyle name="Hipervínculo visitado 195" xfId="238"/>
    <cellStyle name="Hipervínculo visitado 196" xfId="239"/>
    <cellStyle name="Hipervínculo visitado 197" xfId="240"/>
    <cellStyle name="Hipervínculo visitado 198" xfId="241"/>
    <cellStyle name="Hipervínculo visitado 199" xfId="242"/>
    <cellStyle name="Hipervínculo visitado 2" xfId="243"/>
    <cellStyle name="Hipervínculo visitado 20" xfId="244"/>
    <cellStyle name="Hipervínculo visitado 200" xfId="245"/>
    <cellStyle name="Hipervínculo visitado 201" xfId="246"/>
    <cellStyle name="Hipervínculo visitado 202" xfId="247"/>
    <cellStyle name="Hipervínculo visitado 203" xfId="248"/>
    <cellStyle name="Hipervínculo visitado 204" xfId="249"/>
    <cellStyle name="Hipervínculo visitado 205" xfId="250"/>
    <cellStyle name="Hipervínculo visitado 206" xfId="251"/>
    <cellStyle name="Hipervínculo visitado 207" xfId="252"/>
    <cellStyle name="Hipervínculo visitado 208" xfId="253"/>
    <cellStyle name="Hipervínculo visitado 209" xfId="254"/>
    <cellStyle name="Hipervínculo visitado 21" xfId="255"/>
    <cellStyle name="Hipervínculo visitado 210" xfId="256"/>
    <cellStyle name="Hipervínculo visitado 211" xfId="257"/>
    <cellStyle name="Hipervínculo visitado 212" xfId="258"/>
    <cellStyle name="Hipervínculo visitado 213" xfId="259"/>
    <cellStyle name="Hipervínculo visitado 214" xfId="260"/>
    <cellStyle name="Hipervínculo visitado 215" xfId="261"/>
    <cellStyle name="Hipervínculo visitado 216" xfId="262"/>
    <cellStyle name="Hipervínculo visitado 217" xfId="263"/>
    <cellStyle name="Hipervínculo visitado 218" xfId="264"/>
    <cellStyle name="Hipervínculo visitado 219" xfId="265"/>
    <cellStyle name="Hipervínculo visitado 22" xfId="266"/>
    <cellStyle name="Hipervínculo visitado 220" xfId="267"/>
    <cellStyle name="Hipervínculo visitado 221" xfId="268"/>
    <cellStyle name="Hipervínculo visitado 222" xfId="269"/>
    <cellStyle name="Hipervínculo visitado 223" xfId="270"/>
    <cellStyle name="Hipervínculo visitado 224" xfId="271"/>
    <cellStyle name="Hipervínculo visitado 225" xfId="272"/>
    <cellStyle name="Hipervínculo visitado 226" xfId="273"/>
    <cellStyle name="Hipervínculo visitado 227" xfId="274"/>
    <cellStyle name="Hipervínculo visitado 228" xfId="275"/>
    <cellStyle name="Hipervínculo visitado 229" xfId="276"/>
    <cellStyle name="Hipervínculo visitado 23" xfId="277"/>
    <cellStyle name="Hipervínculo visitado 230" xfId="278"/>
    <cellStyle name="Hipervínculo visitado 231" xfId="279"/>
    <cellStyle name="Hipervínculo visitado 232" xfId="280"/>
    <cellStyle name="Hipervínculo visitado 233" xfId="281"/>
    <cellStyle name="Hipervínculo visitado 234" xfId="282"/>
    <cellStyle name="Hipervínculo visitado 235" xfId="283"/>
    <cellStyle name="Hipervínculo visitado 236" xfId="284"/>
    <cellStyle name="Hipervínculo visitado 237" xfId="285"/>
    <cellStyle name="Hipervínculo visitado 238" xfId="286"/>
    <cellStyle name="Hipervínculo visitado 239" xfId="287"/>
    <cellStyle name="Hipervínculo visitado 24" xfId="288"/>
    <cellStyle name="Hipervínculo visitado 240" xfId="289"/>
    <cellStyle name="Hipervínculo visitado 241" xfId="290"/>
    <cellStyle name="Hipervínculo visitado 242" xfId="291"/>
    <cellStyle name="Hipervínculo visitado 243" xfId="292"/>
    <cellStyle name="Hipervínculo visitado 244" xfId="293"/>
    <cellStyle name="Hipervínculo visitado 245" xfId="294"/>
    <cellStyle name="Hipervínculo visitado 246" xfId="295"/>
    <cellStyle name="Hipervínculo visitado 247" xfId="296"/>
    <cellStyle name="Hipervínculo visitado 248" xfId="297"/>
    <cellStyle name="Hipervínculo visitado 249" xfId="298"/>
    <cellStyle name="Hipervínculo visitado 25" xfId="299"/>
    <cellStyle name="Hipervínculo visitado 250" xfId="300"/>
    <cellStyle name="Hipervínculo visitado 251" xfId="301"/>
    <cellStyle name="Hipervínculo visitado 252" xfId="302"/>
    <cellStyle name="Hipervínculo visitado 253" xfId="303"/>
    <cellStyle name="Hipervínculo visitado 254" xfId="304"/>
    <cellStyle name="Hipervínculo visitado 255" xfId="305"/>
    <cellStyle name="Hipervínculo visitado 256" xfId="306"/>
    <cellStyle name="Hipervínculo visitado 257" xfId="307"/>
    <cellStyle name="Hipervínculo visitado 258" xfId="308"/>
    <cellStyle name="Hipervínculo visitado 259" xfId="309"/>
    <cellStyle name="Hipervínculo visitado 26" xfId="310"/>
    <cellStyle name="Hipervínculo visitado 260" xfId="311"/>
    <cellStyle name="Hipervínculo visitado 261" xfId="312"/>
    <cellStyle name="Hipervínculo visitado 262" xfId="313"/>
    <cellStyle name="Hipervínculo visitado 263" xfId="314"/>
    <cellStyle name="Hipervínculo visitado 264" xfId="315"/>
    <cellStyle name="Hipervínculo visitado 265" xfId="316"/>
    <cellStyle name="Hipervínculo visitado 266" xfId="317"/>
    <cellStyle name="Hipervínculo visitado 267" xfId="318"/>
    <cellStyle name="Hipervínculo visitado 268" xfId="319"/>
    <cellStyle name="Hipervínculo visitado 269" xfId="320"/>
    <cellStyle name="Hipervínculo visitado 27" xfId="321"/>
    <cellStyle name="Hipervínculo visitado 270" xfId="322"/>
    <cellStyle name="Hipervínculo visitado 271" xfId="323"/>
    <cellStyle name="Hipervínculo visitado 272" xfId="324"/>
    <cellStyle name="Hipervínculo visitado 273" xfId="325"/>
    <cellStyle name="Hipervínculo visitado 274" xfId="326"/>
    <cellStyle name="Hipervínculo visitado 275" xfId="327"/>
    <cellStyle name="Hipervínculo visitado 276" xfId="328"/>
    <cellStyle name="Hipervínculo visitado 277" xfId="329"/>
    <cellStyle name="Hipervínculo visitado 278" xfId="330"/>
    <cellStyle name="Hipervínculo visitado 279" xfId="331"/>
    <cellStyle name="Hipervínculo visitado 28" xfId="332"/>
    <cellStyle name="Hipervínculo visitado 280" xfId="333"/>
    <cellStyle name="Hipervínculo visitado 281" xfId="334"/>
    <cellStyle name="Hipervínculo visitado 282" xfId="335"/>
    <cellStyle name="Hipervínculo visitado 283" xfId="336"/>
    <cellStyle name="Hipervínculo visitado 284" xfId="337"/>
    <cellStyle name="Hipervínculo visitado 285" xfId="338"/>
    <cellStyle name="Hipervínculo visitado 286" xfId="339"/>
    <cellStyle name="Hipervínculo visitado 287" xfId="340"/>
    <cellStyle name="Hipervínculo visitado 288" xfId="341"/>
    <cellStyle name="Hipervínculo visitado 289" xfId="342"/>
    <cellStyle name="Hipervínculo visitado 29" xfId="343"/>
    <cellStyle name="Hipervínculo visitado 290" xfId="344"/>
    <cellStyle name="Hipervínculo visitado 291" xfId="345"/>
    <cellStyle name="Hipervínculo visitado 292" xfId="346"/>
    <cellStyle name="Hipervínculo visitado 293" xfId="347"/>
    <cellStyle name="Hipervínculo visitado 294" xfId="348"/>
    <cellStyle name="Hipervínculo visitado 295" xfId="349"/>
    <cellStyle name="Hipervínculo visitado 296" xfId="350"/>
    <cellStyle name="Hipervínculo visitado 297" xfId="351"/>
    <cellStyle name="Hipervínculo visitado 298" xfId="352"/>
    <cellStyle name="Hipervínculo visitado 299" xfId="353"/>
    <cellStyle name="Hipervínculo visitado 3" xfId="354"/>
    <cellStyle name="Hipervínculo visitado 30" xfId="355"/>
    <cellStyle name="Hipervínculo visitado 300" xfId="356"/>
    <cellStyle name="Hipervínculo visitado 301" xfId="357"/>
    <cellStyle name="Hipervínculo visitado 302" xfId="358"/>
    <cellStyle name="Hipervínculo visitado 303" xfId="359"/>
    <cellStyle name="Hipervínculo visitado 304" xfId="360"/>
    <cellStyle name="Hipervínculo visitado 305" xfId="361"/>
    <cellStyle name="Hipervínculo visitado 306" xfId="362"/>
    <cellStyle name="Hipervínculo visitado 307" xfId="363"/>
    <cellStyle name="Hipervínculo visitado 308" xfId="364"/>
    <cellStyle name="Hipervínculo visitado 309" xfId="365"/>
    <cellStyle name="Hipervínculo visitado 31" xfId="366"/>
    <cellStyle name="Hipervínculo visitado 310" xfId="367"/>
    <cellStyle name="Hipervínculo visitado 311" xfId="368"/>
    <cellStyle name="Hipervínculo visitado 312" xfId="369"/>
    <cellStyle name="Hipervínculo visitado 313" xfId="370"/>
    <cellStyle name="Hipervínculo visitado 314" xfId="371"/>
    <cellStyle name="Hipervínculo visitado 315" xfId="372"/>
    <cellStyle name="Hipervínculo visitado 316" xfId="373"/>
    <cellStyle name="Hipervínculo visitado 317" xfId="374"/>
    <cellStyle name="Hipervínculo visitado 318" xfId="375"/>
    <cellStyle name="Hipervínculo visitado 319" xfId="376"/>
    <cellStyle name="Hipervínculo visitado 32" xfId="377"/>
    <cellStyle name="Hipervínculo visitado 320" xfId="378"/>
    <cellStyle name="Hipervínculo visitado 321" xfId="379"/>
    <cellStyle name="Hipervínculo visitado 322" xfId="380"/>
    <cellStyle name="Hipervínculo visitado 323" xfId="381"/>
    <cellStyle name="Hipervínculo visitado 324" xfId="382"/>
    <cellStyle name="Hipervínculo visitado 325" xfId="383"/>
    <cellStyle name="Hipervínculo visitado 326" xfId="384"/>
    <cellStyle name="Hipervínculo visitado 327" xfId="385"/>
    <cellStyle name="Hipervínculo visitado 328" xfId="386"/>
    <cellStyle name="Hipervínculo visitado 329" xfId="387"/>
    <cellStyle name="Hipervínculo visitado 33" xfId="388"/>
    <cellStyle name="Hipervínculo visitado 330" xfId="389"/>
    <cellStyle name="Hipervínculo visitado 331" xfId="390"/>
    <cellStyle name="Hipervínculo visitado 332" xfId="391"/>
    <cellStyle name="Hipervínculo visitado 333" xfId="392"/>
    <cellStyle name="Hipervínculo visitado 334" xfId="393"/>
    <cellStyle name="Hipervínculo visitado 335" xfId="394"/>
    <cellStyle name="Hipervínculo visitado 336" xfId="395"/>
    <cellStyle name="Hipervínculo visitado 337" xfId="396"/>
    <cellStyle name="Hipervínculo visitado 338" xfId="397"/>
    <cellStyle name="Hipervínculo visitado 339" xfId="398"/>
    <cellStyle name="Hipervínculo visitado 34" xfId="399"/>
    <cellStyle name="Hipervínculo visitado 340" xfId="400"/>
    <cellStyle name="Hipervínculo visitado 341" xfId="401"/>
    <cellStyle name="Hipervínculo visitado 342" xfId="402"/>
    <cellStyle name="Hipervínculo visitado 343" xfId="403"/>
    <cellStyle name="Hipervínculo visitado 344" xfId="404"/>
    <cellStyle name="Hipervínculo visitado 345" xfId="405"/>
    <cellStyle name="Hipervínculo visitado 346" xfId="406"/>
    <cellStyle name="Hipervínculo visitado 347" xfId="407"/>
    <cellStyle name="Hipervínculo visitado 348" xfId="408"/>
    <cellStyle name="Hipervínculo visitado 349" xfId="409"/>
    <cellStyle name="Hipervínculo visitado 35" xfId="410"/>
    <cellStyle name="Hipervínculo visitado 350" xfId="411"/>
    <cellStyle name="Hipervínculo visitado 351" xfId="412"/>
    <cellStyle name="Hipervínculo visitado 352" xfId="413"/>
    <cellStyle name="Hipervínculo visitado 353" xfId="414"/>
    <cellStyle name="Hipervínculo visitado 354" xfId="415"/>
    <cellStyle name="Hipervínculo visitado 355" xfId="416"/>
    <cellStyle name="Hipervínculo visitado 356" xfId="417"/>
    <cellStyle name="Hipervínculo visitado 357" xfId="418"/>
    <cellStyle name="Hipervínculo visitado 358" xfId="419"/>
    <cellStyle name="Hipervínculo visitado 359" xfId="420"/>
    <cellStyle name="Hipervínculo visitado 36" xfId="421"/>
    <cellStyle name="Hipervínculo visitado 360" xfId="422"/>
    <cellStyle name="Hipervínculo visitado 361" xfId="423"/>
    <cellStyle name="Hipervínculo visitado 362" xfId="424"/>
    <cellStyle name="Hipervínculo visitado 363" xfId="425"/>
    <cellStyle name="Hipervínculo visitado 364" xfId="426"/>
    <cellStyle name="Hipervínculo visitado 365" xfId="427"/>
    <cellStyle name="Hipervínculo visitado 366" xfId="428"/>
    <cellStyle name="Hipervínculo visitado 367" xfId="429"/>
    <cellStyle name="Hipervínculo visitado 368" xfId="430"/>
    <cellStyle name="Hipervínculo visitado 369" xfId="431"/>
    <cellStyle name="Hipervínculo visitado 37" xfId="432"/>
    <cellStyle name="Hipervínculo visitado 370" xfId="433"/>
    <cellStyle name="Hipervínculo visitado 371" xfId="434"/>
    <cellStyle name="Hipervínculo visitado 372" xfId="435"/>
    <cellStyle name="Hipervínculo visitado 373" xfId="436"/>
    <cellStyle name="Hipervínculo visitado 374" xfId="437"/>
    <cellStyle name="Hipervínculo visitado 375" xfId="438"/>
    <cellStyle name="Hipervínculo visitado 376" xfId="439"/>
    <cellStyle name="Hipervínculo visitado 377" xfId="440"/>
    <cellStyle name="Hipervínculo visitado 378" xfId="441"/>
    <cellStyle name="Hipervínculo visitado 379" xfId="442"/>
    <cellStyle name="Hipervínculo visitado 38" xfId="443"/>
    <cellStyle name="Hipervínculo visitado 380" xfId="444"/>
    <cellStyle name="Hipervínculo visitado 381" xfId="445"/>
    <cellStyle name="Hipervínculo visitado 382" xfId="446"/>
    <cellStyle name="Hipervínculo visitado 383" xfId="447"/>
    <cellStyle name="Hipervínculo visitado 384" xfId="448"/>
    <cellStyle name="Hipervínculo visitado 385" xfId="449"/>
    <cellStyle name="Hipervínculo visitado 386" xfId="450"/>
    <cellStyle name="Hipervínculo visitado 387" xfId="451"/>
    <cellStyle name="Hipervínculo visitado 388" xfId="452"/>
    <cellStyle name="Hipervínculo visitado 389" xfId="453"/>
    <cellStyle name="Hipervínculo visitado 39" xfId="454"/>
    <cellStyle name="Hipervínculo visitado 390" xfId="455"/>
    <cellStyle name="Hipervínculo visitado 391" xfId="456"/>
    <cellStyle name="Hipervínculo visitado 392" xfId="457"/>
    <cellStyle name="Hipervínculo visitado 393" xfId="458"/>
    <cellStyle name="Hipervínculo visitado 394" xfId="459"/>
    <cellStyle name="Hipervínculo visitado 395" xfId="460"/>
    <cellStyle name="Hipervínculo visitado 396" xfId="461"/>
    <cellStyle name="Hipervínculo visitado 397" xfId="462"/>
    <cellStyle name="Hipervínculo visitado 398" xfId="463"/>
    <cellStyle name="Hipervínculo visitado 399" xfId="464"/>
    <cellStyle name="Hipervínculo visitado 4" xfId="465"/>
    <cellStyle name="Hipervínculo visitado 40" xfId="466"/>
    <cellStyle name="Hipervínculo visitado 400" xfId="467"/>
    <cellStyle name="Hipervínculo visitado 401" xfId="468"/>
    <cellStyle name="Hipervínculo visitado 402" xfId="469"/>
    <cellStyle name="Hipervínculo visitado 403" xfId="470"/>
    <cellStyle name="Hipervínculo visitado 404" xfId="471"/>
    <cellStyle name="Hipervínculo visitado 405" xfId="472"/>
    <cellStyle name="Hipervínculo visitado 406" xfId="473"/>
    <cellStyle name="Hipervínculo visitado 407" xfId="474"/>
    <cellStyle name="Hipervínculo visitado 408" xfId="475"/>
    <cellStyle name="Hipervínculo visitado 409" xfId="476"/>
    <cellStyle name="Hipervínculo visitado 41" xfId="477"/>
    <cellStyle name="Hipervínculo visitado 410" xfId="478"/>
    <cellStyle name="Hipervínculo visitado 411" xfId="479"/>
    <cellStyle name="Hipervínculo visitado 412" xfId="480"/>
    <cellStyle name="Hipervínculo visitado 413" xfId="481"/>
    <cellStyle name="Hipervínculo visitado 414" xfId="482"/>
    <cellStyle name="Hipervínculo visitado 415" xfId="483"/>
    <cellStyle name="Hipervínculo visitado 416" xfId="484"/>
    <cellStyle name="Hipervínculo visitado 417" xfId="485"/>
    <cellStyle name="Hipervínculo visitado 418" xfId="486"/>
    <cellStyle name="Hipervínculo visitado 419" xfId="487"/>
    <cellStyle name="Hipervínculo visitado 42" xfId="488"/>
    <cellStyle name="Hipervínculo visitado 420" xfId="489"/>
    <cellStyle name="Hipervínculo visitado 421" xfId="490"/>
    <cellStyle name="Hipervínculo visitado 422" xfId="491"/>
    <cellStyle name="Hipervínculo visitado 423" xfId="492"/>
    <cellStyle name="Hipervínculo visitado 424" xfId="493"/>
    <cellStyle name="Hipervínculo visitado 425" xfId="494"/>
    <cellStyle name="Hipervínculo visitado 426" xfId="495"/>
    <cellStyle name="Hipervínculo visitado 427" xfId="496"/>
    <cellStyle name="Hipervínculo visitado 428" xfId="497"/>
    <cellStyle name="Hipervínculo visitado 429" xfId="498"/>
    <cellStyle name="Hipervínculo visitado 43" xfId="499"/>
    <cellStyle name="Hipervínculo visitado 430" xfId="500"/>
    <cellStyle name="Hipervínculo visitado 431" xfId="501"/>
    <cellStyle name="Hipervínculo visitado 432" xfId="502"/>
    <cellStyle name="Hipervínculo visitado 433" xfId="503"/>
    <cellStyle name="Hipervínculo visitado 434" xfId="504"/>
    <cellStyle name="Hipervínculo visitado 435" xfId="505"/>
    <cellStyle name="Hipervínculo visitado 436" xfId="506"/>
    <cellStyle name="Hipervínculo visitado 437" xfId="507"/>
    <cellStyle name="Hipervínculo visitado 438" xfId="508"/>
    <cellStyle name="Hipervínculo visitado 439" xfId="509"/>
    <cellStyle name="Hipervínculo visitado 44" xfId="510"/>
    <cellStyle name="Hipervínculo visitado 440" xfId="511"/>
    <cellStyle name="Hipervínculo visitado 441" xfId="512"/>
    <cellStyle name="Hipervínculo visitado 442" xfId="513"/>
    <cellStyle name="Hipervínculo visitado 443" xfId="514"/>
    <cellStyle name="Hipervínculo visitado 444" xfId="515"/>
    <cellStyle name="Hipervínculo visitado 445" xfId="516"/>
    <cellStyle name="Hipervínculo visitado 446" xfId="517"/>
    <cellStyle name="Hipervínculo visitado 447" xfId="518"/>
    <cellStyle name="Hipervínculo visitado 448" xfId="519"/>
    <cellStyle name="Hipervínculo visitado 449" xfId="520"/>
    <cellStyle name="Hipervínculo visitado 45" xfId="521"/>
    <cellStyle name="Hipervínculo visitado 450" xfId="522"/>
    <cellStyle name="Hipervínculo visitado 451" xfId="523"/>
    <cellStyle name="Hipervínculo visitado 452" xfId="524"/>
    <cellStyle name="Hipervínculo visitado 453" xfId="525"/>
    <cellStyle name="Hipervínculo visitado 454" xfId="526"/>
    <cellStyle name="Hipervínculo visitado 455" xfId="527"/>
    <cellStyle name="Hipervínculo visitado 456" xfId="528"/>
    <cellStyle name="Hipervínculo visitado 457" xfId="529"/>
    <cellStyle name="Hipervínculo visitado 458" xfId="530"/>
    <cellStyle name="Hipervínculo visitado 459" xfId="531"/>
    <cellStyle name="Hipervínculo visitado 46" xfId="532"/>
    <cellStyle name="Hipervínculo visitado 460" xfId="533"/>
    <cellStyle name="Hipervínculo visitado 461" xfId="534"/>
    <cellStyle name="Hipervínculo visitado 462" xfId="535"/>
    <cellStyle name="Hipervínculo visitado 463" xfId="536"/>
    <cellStyle name="Hipervínculo visitado 464" xfId="537"/>
    <cellStyle name="Hipervínculo visitado 465" xfId="538"/>
    <cellStyle name="Hipervínculo visitado 466" xfId="539"/>
    <cellStyle name="Hipervínculo visitado 467" xfId="540"/>
    <cellStyle name="Hipervínculo visitado 468" xfId="541"/>
    <cellStyle name="Hipervínculo visitado 469" xfId="542"/>
    <cellStyle name="Hipervínculo visitado 47" xfId="543"/>
    <cellStyle name="Hipervínculo visitado 470" xfId="544"/>
    <cellStyle name="Hipervínculo visitado 471" xfId="545"/>
    <cellStyle name="Hipervínculo visitado 472" xfId="546"/>
    <cellStyle name="Hipervínculo visitado 473" xfId="547"/>
    <cellStyle name="Hipervínculo visitado 474" xfId="548"/>
    <cellStyle name="Hipervínculo visitado 475" xfId="549"/>
    <cellStyle name="Hipervínculo visitado 476" xfId="550"/>
    <cellStyle name="Hipervínculo visitado 477" xfId="551"/>
    <cellStyle name="Hipervínculo visitado 478" xfId="552"/>
    <cellStyle name="Hipervínculo visitado 479" xfId="553"/>
    <cellStyle name="Hipervínculo visitado 48" xfId="554"/>
    <cellStyle name="Hipervínculo visitado 480" xfId="555"/>
    <cellStyle name="Hipervínculo visitado 481" xfId="556"/>
    <cellStyle name="Hipervínculo visitado 482" xfId="557"/>
    <cellStyle name="Hipervínculo visitado 483" xfId="558"/>
    <cellStyle name="Hipervínculo visitado 484" xfId="559"/>
    <cellStyle name="Hipervínculo visitado 485" xfId="560"/>
    <cellStyle name="Hipervínculo visitado 486" xfId="561"/>
    <cellStyle name="Hipervínculo visitado 487" xfId="562"/>
    <cellStyle name="Hipervínculo visitado 488" xfId="563"/>
    <cellStyle name="Hipervínculo visitado 489" xfId="564"/>
    <cellStyle name="Hipervínculo visitado 49" xfId="565"/>
    <cellStyle name="Hipervínculo visitado 490" xfId="566"/>
    <cellStyle name="Hipervínculo visitado 491" xfId="567"/>
    <cellStyle name="Hipervínculo visitado 492" xfId="568"/>
    <cellStyle name="Hipervínculo visitado 493" xfId="569"/>
    <cellStyle name="Hipervínculo visitado 494" xfId="570"/>
    <cellStyle name="Hipervínculo visitado 495" xfId="571"/>
    <cellStyle name="Hipervínculo visitado 496" xfId="572"/>
    <cellStyle name="Hipervínculo visitado 497" xfId="573"/>
    <cellStyle name="Hipervínculo visitado 498" xfId="574"/>
    <cellStyle name="Hipervínculo visitado 499" xfId="575"/>
    <cellStyle name="Hipervínculo visitado 5" xfId="576"/>
    <cellStyle name="Hipervínculo visitado 50" xfId="577"/>
    <cellStyle name="Hipervínculo visitado 500" xfId="578"/>
    <cellStyle name="Hipervínculo visitado 501" xfId="579"/>
    <cellStyle name="Hipervínculo visitado 502" xfId="580"/>
    <cellStyle name="Hipervínculo visitado 503" xfId="581"/>
    <cellStyle name="Hipervínculo visitado 504" xfId="582"/>
    <cellStyle name="Hipervínculo visitado 505" xfId="583"/>
    <cellStyle name="Hipervínculo visitado 506" xfId="584"/>
    <cellStyle name="Hipervínculo visitado 507" xfId="585"/>
    <cellStyle name="Hipervínculo visitado 508" xfId="586"/>
    <cellStyle name="Hipervínculo visitado 509" xfId="587"/>
    <cellStyle name="Hipervínculo visitado 51" xfId="588"/>
    <cellStyle name="Hipervínculo visitado 510" xfId="589"/>
    <cellStyle name="Hipervínculo visitado 511" xfId="590"/>
    <cellStyle name="Hipervínculo visitado 512" xfId="591"/>
    <cellStyle name="Hipervínculo visitado 513" xfId="592"/>
    <cellStyle name="Hipervínculo visitado 514" xfId="593"/>
    <cellStyle name="Hipervínculo visitado 515" xfId="594"/>
    <cellStyle name="Hipervínculo visitado 516" xfId="595"/>
    <cellStyle name="Hipervínculo visitado 517" xfId="596"/>
    <cellStyle name="Hipervínculo visitado 518" xfId="597"/>
    <cellStyle name="Hipervínculo visitado 519" xfId="598"/>
    <cellStyle name="Hipervínculo visitado 52" xfId="599"/>
    <cellStyle name="Hipervínculo visitado 520" xfId="600"/>
    <cellStyle name="Hipervínculo visitado 521" xfId="601"/>
    <cellStyle name="Hipervínculo visitado 522" xfId="602"/>
    <cellStyle name="Hipervínculo visitado 523" xfId="603"/>
    <cellStyle name="Hipervínculo visitado 524" xfId="604"/>
    <cellStyle name="Hipervínculo visitado 525" xfId="605"/>
    <cellStyle name="Hipervínculo visitado 526" xfId="606"/>
    <cellStyle name="Hipervínculo visitado 527" xfId="607"/>
    <cellStyle name="Hipervínculo visitado 528" xfId="608"/>
    <cellStyle name="Hipervínculo visitado 529" xfId="609"/>
    <cellStyle name="Hipervínculo visitado 53" xfId="610"/>
    <cellStyle name="Hipervínculo visitado 530" xfId="611"/>
    <cellStyle name="Hipervínculo visitado 531" xfId="612"/>
    <cellStyle name="Hipervínculo visitado 532" xfId="613"/>
    <cellStyle name="Hipervínculo visitado 533" xfId="614"/>
    <cellStyle name="Hipervínculo visitado 534" xfId="615"/>
    <cellStyle name="Hipervínculo visitado 535" xfId="616"/>
    <cellStyle name="Hipervínculo visitado 536" xfId="617"/>
    <cellStyle name="Hipervínculo visitado 537" xfId="618"/>
    <cellStyle name="Hipervínculo visitado 538" xfId="619"/>
    <cellStyle name="Hipervínculo visitado 539" xfId="620"/>
    <cellStyle name="Hipervínculo visitado 54" xfId="621"/>
    <cellStyle name="Hipervínculo visitado 540" xfId="622"/>
    <cellStyle name="Hipervínculo visitado 541" xfId="623"/>
    <cellStyle name="Hipervínculo visitado 542" xfId="624"/>
    <cellStyle name="Hipervínculo visitado 543" xfId="625"/>
    <cellStyle name="Hipervínculo visitado 544" xfId="626"/>
    <cellStyle name="Hipervínculo visitado 545" xfId="627"/>
    <cellStyle name="Hipervínculo visitado 546" xfId="628"/>
    <cellStyle name="Hipervínculo visitado 547" xfId="629"/>
    <cellStyle name="Hipervínculo visitado 548" xfId="630"/>
    <cellStyle name="Hipervínculo visitado 549" xfId="631"/>
    <cellStyle name="Hipervínculo visitado 55" xfId="632"/>
    <cellStyle name="Hipervínculo visitado 550" xfId="633"/>
    <cellStyle name="Hipervínculo visitado 551" xfId="634"/>
    <cellStyle name="Hipervínculo visitado 552" xfId="635"/>
    <cellStyle name="Hipervínculo visitado 553" xfId="636"/>
    <cellStyle name="Hipervínculo visitado 554" xfId="637"/>
    <cellStyle name="Hipervínculo visitado 555" xfId="638"/>
    <cellStyle name="Hipervínculo visitado 556" xfId="639"/>
    <cellStyle name="Hipervínculo visitado 557" xfId="640"/>
    <cellStyle name="Hipervínculo visitado 558" xfId="641"/>
    <cellStyle name="Hipervínculo visitado 559" xfId="642"/>
    <cellStyle name="Hipervínculo visitado 56" xfId="643"/>
    <cellStyle name="Hipervínculo visitado 560" xfId="644"/>
    <cellStyle name="Hipervínculo visitado 561" xfId="645"/>
    <cellStyle name="Hipervínculo visitado 562" xfId="646"/>
    <cellStyle name="Hipervínculo visitado 563" xfId="647"/>
    <cellStyle name="Hipervínculo visitado 564" xfId="648"/>
    <cellStyle name="Hipervínculo visitado 565" xfId="649"/>
    <cellStyle name="Hipervínculo visitado 566" xfId="650"/>
    <cellStyle name="Hipervínculo visitado 567" xfId="651"/>
    <cellStyle name="Hipervínculo visitado 568" xfId="652"/>
    <cellStyle name="Hipervínculo visitado 569" xfId="653"/>
    <cellStyle name="Hipervínculo visitado 57" xfId="654"/>
    <cellStyle name="Hipervínculo visitado 570" xfId="655"/>
    <cellStyle name="Hipervínculo visitado 571" xfId="656"/>
    <cellStyle name="Hipervínculo visitado 572" xfId="657"/>
    <cellStyle name="Hipervínculo visitado 573" xfId="658"/>
    <cellStyle name="Hipervínculo visitado 574" xfId="659"/>
    <cellStyle name="Hipervínculo visitado 575" xfId="660"/>
    <cellStyle name="Hipervínculo visitado 576" xfId="661"/>
    <cellStyle name="Hipervínculo visitado 577" xfId="662"/>
    <cellStyle name="Hipervínculo visitado 578" xfId="663"/>
    <cellStyle name="Hipervínculo visitado 579" xfId="664"/>
    <cellStyle name="Hipervínculo visitado 58" xfId="665"/>
    <cellStyle name="Hipervínculo visitado 580" xfId="666"/>
    <cellStyle name="Hipervínculo visitado 581" xfId="667"/>
    <cellStyle name="Hipervínculo visitado 582" xfId="668"/>
    <cellStyle name="Hipervínculo visitado 583" xfId="669"/>
    <cellStyle name="Hipervínculo visitado 584" xfId="670"/>
    <cellStyle name="Hipervínculo visitado 585" xfId="671"/>
    <cellStyle name="Hipervínculo visitado 586" xfId="672"/>
    <cellStyle name="Hipervínculo visitado 587" xfId="673"/>
    <cellStyle name="Hipervínculo visitado 588" xfId="674"/>
    <cellStyle name="Hipervínculo visitado 589" xfId="675"/>
    <cellStyle name="Hipervínculo visitado 59" xfId="676"/>
    <cellStyle name="Hipervínculo visitado 590" xfId="677"/>
    <cellStyle name="Hipervínculo visitado 591" xfId="678"/>
    <cellStyle name="Hipervínculo visitado 592" xfId="679"/>
    <cellStyle name="Hipervínculo visitado 593" xfId="680"/>
    <cellStyle name="Hipervínculo visitado 594" xfId="681"/>
    <cellStyle name="Hipervínculo visitado 595" xfId="682"/>
    <cellStyle name="Hipervínculo visitado 596" xfId="683"/>
    <cellStyle name="Hipervínculo visitado 597" xfId="684"/>
    <cellStyle name="Hipervínculo visitado 598" xfId="685"/>
    <cellStyle name="Hipervínculo visitado 599" xfId="686"/>
    <cellStyle name="Hipervínculo visitado 6" xfId="687"/>
    <cellStyle name="Hipervínculo visitado 60" xfId="688"/>
    <cellStyle name="Hipervínculo visitado 600" xfId="689"/>
    <cellStyle name="Hipervínculo visitado 601" xfId="690"/>
    <cellStyle name="Hipervínculo visitado 602" xfId="691"/>
    <cellStyle name="Hipervínculo visitado 603" xfId="692"/>
    <cellStyle name="Hipervínculo visitado 604" xfId="693"/>
    <cellStyle name="Hipervínculo visitado 605" xfId="694"/>
    <cellStyle name="Hipervínculo visitado 606" xfId="695"/>
    <cellStyle name="Hipervínculo visitado 607" xfId="696"/>
    <cellStyle name="Hipervínculo visitado 608" xfId="697"/>
    <cellStyle name="Hipervínculo visitado 609" xfId="698"/>
    <cellStyle name="Hipervínculo visitado 61" xfId="699"/>
    <cellStyle name="Hipervínculo visitado 610" xfId="700"/>
    <cellStyle name="Hipervínculo visitado 611" xfId="701"/>
    <cellStyle name="Hipervínculo visitado 612" xfId="702"/>
    <cellStyle name="Hipervínculo visitado 613" xfId="703"/>
    <cellStyle name="Hipervínculo visitado 614" xfId="704"/>
    <cellStyle name="Hipervínculo visitado 615" xfId="705"/>
    <cellStyle name="Hipervínculo visitado 616" xfId="706"/>
    <cellStyle name="Hipervínculo visitado 617" xfId="707"/>
    <cellStyle name="Hipervínculo visitado 618" xfId="708"/>
    <cellStyle name="Hipervínculo visitado 619" xfId="709"/>
    <cellStyle name="Hipervínculo visitado 62" xfId="710"/>
    <cellStyle name="Hipervínculo visitado 620" xfId="711"/>
    <cellStyle name="Hipervínculo visitado 621" xfId="712"/>
    <cellStyle name="Hipervínculo visitado 622" xfId="713"/>
    <cellStyle name="Hipervínculo visitado 623" xfId="714"/>
    <cellStyle name="Hipervínculo visitado 624" xfId="715"/>
    <cellStyle name="Hipervínculo visitado 625" xfId="716"/>
    <cellStyle name="Hipervínculo visitado 626" xfId="717"/>
    <cellStyle name="Hipervínculo visitado 627" xfId="718"/>
    <cellStyle name="Hipervínculo visitado 628" xfId="719"/>
    <cellStyle name="Hipervínculo visitado 629" xfId="720"/>
    <cellStyle name="Hipervínculo visitado 63" xfId="721"/>
    <cellStyle name="Hipervínculo visitado 630" xfId="722"/>
    <cellStyle name="Hipervínculo visitado 631" xfId="723"/>
    <cellStyle name="Hipervínculo visitado 632" xfId="724"/>
    <cellStyle name="Hipervínculo visitado 633" xfId="725"/>
    <cellStyle name="Hipervínculo visitado 634" xfId="726"/>
    <cellStyle name="Hipervínculo visitado 635" xfId="727"/>
    <cellStyle name="Hipervínculo visitado 636" xfId="728"/>
    <cellStyle name="Hipervínculo visitado 637" xfId="729"/>
    <cellStyle name="Hipervínculo visitado 638" xfId="730"/>
    <cellStyle name="Hipervínculo visitado 639" xfId="731"/>
    <cellStyle name="Hipervínculo visitado 64" xfId="732"/>
    <cellStyle name="Hipervínculo visitado 640" xfId="733"/>
    <cellStyle name="Hipervínculo visitado 641" xfId="734"/>
    <cellStyle name="Hipervínculo visitado 642" xfId="735"/>
    <cellStyle name="Hipervínculo visitado 643" xfId="736"/>
    <cellStyle name="Hipervínculo visitado 644" xfId="737"/>
    <cellStyle name="Hipervínculo visitado 645" xfId="738"/>
    <cellStyle name="Hipervínculo visitado 646" xfId="739"/>
    <cellStyle name="Hipervínculo visitado 647" xfId="740"/>
    <cellStyle name="Hipervínculo visitado 648" xfId="741"/>
    <cellStyle name="Hipervínculo visitado 649" xfId="742"/>
    <cellStyle name="Hipervínculo visitado 65" xfId="743"/>
    <cellStyle name="Hipervínculo visitado 650" xfId="744"/>
    <cellStyle name="Hipervínculo visitado 651" xfId="745"/>
    <cellStyle name="Hipervínculo visitado 652" xfId="746"/>
    <cellStyle name="Hipervínculo visitado 653" xfId="747"/>
    <cellStyle name="Hipervínculo visitado 654" xfId="748"/>
    <cellStyle name="Hipervínculo visitado 655" xfId="749"/>
    <cellStyle name="Hipervínculo visitado 656" xfId="750"/>
    <cellStyle name="Hipervínculo visitado 657" xfId="751"/>
    <cellStyle name="Hipervínculo visitado 658" xfId="752"/>
    <cellStyle name="Hipervínculo visitado 659" xfId="753"/>
    <cellStyle name="Hipervínculo visitado 66" xfId="754"/>
    <cellStyle name="Hipervínculo visitado 660" xfId="755"/>
    <cellStyle name="Hipervínculo visitado 661" xfId="756"/>
    <cellStyle name="Hipervínculo visitado 662" xfId="757"/>
    <cellStyle name="Hipervínculo visitado 663" xfId="758"/>
    <cellStyle name="Hipervínculo visitado 664" xfId="759"/>
    <cellStyle name="Hipervínculo visitado 665" xfId="760"/>
    <cellStyle name="Hipervínculo visitado 666" xfId="761"/>
    <cellStyle name="Hipervínculo visitado 667" xfId="762"/>
    <cellStyle name="Hipervínculo visitado 668" xfId="763"/>
    <cellStyle name="Hipervínculo visitado 669" xfId="764"/>
    <cellStyle name="Hipervínculo visitado 67" xfId="765"/>
    <cellStyle name="Hipervínculo visitado 670" xfId="766"/>
    <cellStyle name="Hipervínculo visitado 671" xfId="767"/>
    <cellStyle name="Hipervínculo visitado 672" xfId="768"/>
    <cellStyle name="Hipervínculo visitado 673" xfId="769"/>
    <cellStyle name="Hipervínculo visitado 674" xfId="770"/>
    <cellStyle name="Hipervínculo visitado 675" xfId="771"/>
    <cellStyle name="Hipervínculo visitado 676" xfId="772"/>
    <cellStyle name="Hipervínculo visitado 677" xfId="773"/>
    <cellStyle name="Hipervínculo visitado 678" xfId="774"/>
    <cellStyle name="Hipervínculo visitado 679" xfId="775"/>
    <cellStyle name="Hipervínculo visitado 68" xfId="776"/>
    <cellStyle name="Hipervínculo visitado 680" xfId="777"/>
    <cellStyle name="Hipervínculo visitado 681" xfId="778"/>
    <cellStyle name="Hipervínculo visitado 682" xfId="779"/>
    <cellStyle name="Hipervínculo visitado 683" xfId="780"/>
    <cellStyle name="Hipervínculo visitado 684" xfId="781"/>
    <cellStyle name="Hipervínculo visitado 685" xfId="782"/>
    <cellStyle name="Hipervínculo visitado 686" xfId="783"/>
    <cellStyle name="Hipervínculo visitado 687" xfId="784"/>
    <cellStyle name="Hipervínculo visitado 688" xfId="785"/>
    <cellStyle name="Hipervínculo visitado 689" xfId="786"/>
    <cellStyle name="Hipervínculo visitado 69" xfId="787"/>
    <cellStyle name="Hipervínculo visitado 690" xfId="788"/>
    <cellStyle name="Hipervínculo visitado 691" xfId="789"/>
    <cellStyle name="Hipervínculo visitado 692" xfId="790"/>
    <cellStyle name="Hipervínculo visitado 693" xfId="791"/>
    <cellStyle name="Hipervínculo visitado 694" xfId="792"/>
    <cellStyle name="Hipervínculo visitado 695" xfId="793"/>
    <cellStyle name="Hipervínculo visitado 696" xfId="794"/>
    <cellStyle name="Hipervínculo visitado 697" xfId="795"/>
    <cellStyle name="Hipervínculo visitado 698" xfId="796"/>
    <cellStyle name="Hipervínculo visitado 699" xfId="797"/>
    <cellStyle name="Hipervínculo visitado 7" xfId="798"/>
    <cellStyle name="Hipervínculo visitado 70" xfId="799"/>
    <cellStyle name="Hipervínculo visitado 700" xfId="800"/>
    <cellStyle name="Hipervínculo visitado 701" xfId="801"/>
    <cellStyle name="Hipervínculo visitado 702" xfId="802"/>
    <cellStyle name="Hipervínculo visitado 703" xfId="803"/>
    <cellStyle name="Hipervínculo visitado 704" xfId="804"/>
    <cellStyle name="Hipervínculo visitado 705" xfId="805"/>
    <cellStyle name="Hipervínculo visitado 706" xfId="806"/>
    <cellStyle name="Hipervínculo visitado 707" xfId="807"/>
    <cellStyle name="Hipervínculo visitado 708" xfId="808"/>
    <cellStyle name="Hipervínculo visitado 709" xfId="809"/>
    <cellStyle name="Hipervínculo visitado 71" xfId="810"/>
    <cellStyle name="Hipervínculo visitado 710" xfId="811"/>
    <cellStyle name="Hipervínculo visitado 711" xfId="812"/>
    <cellStyle name="Hipervínculo visitado 712" xfId="813"/>
    <cellStyle name="Hipervínculo visitado 713" xfId="814"/>
    <cellStyle name="Hipervínculo visitado 714" xfId="815"/>
    <cellStyle name="Hipervínculo visitado 715" xfId="816"/>
    <cellStyle name="Hipervínculo visitado 716" xfId="817"/>
    <cellStyle name="Hipervínculo visitado 717" xfId="818"/>
    <cellStyle name="Hipervínculo visitado 718" xfId="819"/>
    <cellStyle name="Hipervínculo visitado 719" xfId="820"/>
    <cellStyle name="Hipervínculo visitado 72" xfId="821"/>
    <cellStyle name="Hipervínculo visitado 720" xfId="822"/>
    <cellStyle name="Hipervínculo visitado 721" xfId="823"/>
    <cellStyle name="Hipervínculo visitado 722" xfId="824"/>
    <cellStyle name="Hipervínculo visitado 723" xfId="825"/>
    <cellStyle name="Hipervínculo visitado 724" xfId="826"/>
    <cellStyle name="Hipervínculo visitado 725" xfId="827"/>
    <cellStyle name="Hipervínculo visitado 726" xfId="828"/>
    <cellStyle name="Hipervínculo visitado 727" xfId="829"/>
    <cellStyle name="Hipervínculo visitado 728" xfId="830"/>
    <cellStyle name="Hipervínculo visitado 729" xfId="831"/>
    <cellStyle name="Hipervínculo visitado 73" xfId="832"/>
    <cellStyle name="Hipervínculo visitado 730" xfId="833"/>
    <cellStyle name="Hipervínculo visitado 731" xfId="834"/>
    <cellStyle name="Hipervínculo visitado 732" xfId="835"/>
    <cellStyle name="Hipervínculo visitado 733" xfId="836"/>
    <cellStyle name="Hipervínculo visitado 734" xfId="837"/>
    <cellStyle name="Hipervínculo visitado 735" xfId="838"/>
    <cellStyle name="Hipervínculo visitado 736" xfId="839"/>
    <cellStyle name="Hipervínculo visitado 737" xfId="840"/>
    <cellStyle name="Hipervínculo visitado 738" xfId="841"/>
    <cellStyle name="Hipervínculo visitado 739" xfId="842"/>
    <cellStyle name="Hipervínculo visitado 74" xfId="843"/>
    <cellStyle name="Hipervínculo visitado 740" xfId="844"/>
    <cellStyle name="Hipervínculo visitado 741" xfId="845"/>
    <cellStyle name="Hipervínculo visitado 742" xfId="846"/>
    <cellStyle name="Hipervínculo visitado 743" xfId="847"/>
    <cellStyle name="Hipervínculo visitado 744" xfId="848"/>
    <cellStyle name="Hipervínculo visitado 745" xfId="849"/>
    <cellStyle name="Hipervínculo visitado 746" xfId="850"/>
    <cellStyle name="Hipervínculo visitado 747" xfId="851"/>
    <cellStyle name="Hipervínculo visitado 748" xfId="852"/>
    <cellStyle name="Hipervínculo visitado 749" xfId="853"/>
    <cellStyle name="Hipervínculo visitado 75" xfId="854"/>
    <cellStyle name="Hipervínculo visitado 750" xfId="855"/>
    <cellStyle name="Hipervínculo visitado 751" xfId="856"/>
    <cellStyle name="Hipervínculo visitado 752" xfId="857"/>
    <cellStyle name="Hipervínculo visitado 753" xfId="858"/>
    <cellStyle name="Hipervínculo visitado 754" xfId="859"/>
    <cellStyle name="Hipervínculo visitado 755" xfId="860"/>
    <cellStyle name="Hipervínculo visitado 756" xfId="861"/>
    <cellStyle name="Hipervínculo visitado 757" xfId="862"/>
    <cellStyle name="Hipervínculo visitado 758" xfId="863"/>
    <cellStyle name="Hipervínculo visitado 759" xfId="864"/>
    <cellStyle name="Hipervínculo visitado 76" xfId="865"/>
    <cellStyle name="Hipervínculo visitado 760" xfId="866"/>
    <cellStyle name="Hipervínculo visitado 761" xfId="867"/>
    <cellStyle name="Hipervínculo visitado 762" xfId="868"/>
    <cellStyle name="Hipervínculo visitado 763" xfId="869"/>
    <cellStyle name="Hipervínculo visitado 764" xfId="870"/>
    <cellStyle name="Hipervínculo visitado 765" xfId="871"/>
    <cellStyle name="Hipervínculo visitado 766" xfId="872"/>
    <cellStyle name="Hipervínculo visitado 767" xfId="873"/>
    <cellStyle name="Hipervínculo visitado 768" xfId="874"/>
    <cellStyle name="Hipervínculo visitado 769" xfId="875"/>
    <cellStyle name="Hipervínculo visitado 77" xfId="876"/>
    <cellStyle name="Hipervínculo visitado 770" xfId="877"/>
    <cellStyle name="Hipervínculo visitado 771" xfId="878"/>
    <cellStyle name="Hipervínculo visitado 772" xfId="879"/>
    <cellStyle name="Hipervínculo visitado 773" xfId="880"/>
    <cellStyle name="Hipervínculo visitado 774" xfId="881"/>
    <cellStyle name="Hipervínculo visitado 775" xfId="882"/>
    <cellStyle name="Hipervínculo visitado 776" xfId="883"/>
    <cellStyle name="Hipervínculo visitado 777" xfId="884"/>
    <cellStyle name="Hipervínculo visitado 778" xfId="885"/>
    <cellStyle name="Hipervínculo visitado 779" xfId="886"/>
    <cellStyle name="Hipervínculo visitado 78" xfId="887"/>
    <cellStyle name="Hipervínculo visitado 780" xfId="888"/>
    <cellStyle name="Hipervínculo visitado 781" xfId="889"/>
    <cellStyle name="Hipervínculo visitado 782" xfId="890"/>
    <cellStyle name="Hipervínculo visitado 783" xfId="891"/>
    <cellStyle name="Hipervínculo visitado 784" xfId="892"/>
    <cellStyle name="Hipervínculo visitado 785" xfId="893"/>
    <cellStyle name="Hipervínculo visitado 786" xfId="894"/>
    <cellStyle name="Hipervínculo visitado 787" xfId="895"/>
    <cellStyle name="Hipervínculo visitado 788" xfId="896"/>
    <cellStyle name="Hipervínculo visitado 789" xfId="897"/>
    <cellStyle name="Hipervínculo visitado 79" xfId="898"/>
    <cellStyle name="Hipervínculo visitado 790" xfId="899"/>
    <cellStyle name="Hipervínculo visitado 791" xfId="900"/>
    <cellStyle name="Hipervínculo visitado 792" xfId="901"/>
    <cellStyle name="Hipervínculo visitado 793" xfId="902"/>
    <cellStyle name="Hipervínculo visitado 794" xfId="903"/>
    <cellStyle name="Hipervínculo visitado 795" xfId="904"/>
    <cellStyle name="Hipervínculo visitado 796" xfId="905"/>
    <cellStyle name="Hipervínculo visitado 797" xfId="906"/>
    <cellStyle name="Hipervínculo visitado 798" xfId="907"/>
    <cellStyle name="Hipervínculo visitado 799" xfId="908"/>
    <cellStyle name="Hipervínculo visitado 8" xfId="909"/>
    <cellStyle name="Hipervínculo visitado 80" xfId="910"/>
    <cellStyle name="Hipervínculo visitado 800" xfId="911"/>
    <cellStyle name="Hipervínculo visitado 801" xfId="912"/>
    <cellStyle name="Hipervínculo visitado 802" xfId="913"/>
    <cellStyle name="Hipervínculo visitado 803" xfId="914"/>
    <cellStyle name="Hipervínculo visitado 804" xfId="915"/>
    <cellStyle name="Hipervínculo visitado 805" xfId="916"/>
    <cellStyle name="Hipervínculo visitado 806" xfId="917"/>
    <cellStyle name="Hipervínculo visitado 807" xfId="918"/>
    <cellStyle name="Hipervínculo visitado 808" xfId="919"/>
    <cellStyle name="Hipervínculo visitado 809" xfId="920"/>
    <cellStyle name="Hipervínculo visitado 81" xfId="921"/>
    <cellStyle name="Hipervínculo visitado 810" xfId="922"/>
    <cellStyle name="Hipervínculo visitado 811" xfId="923"/>
    <cellStyle name="Hipervínculo visitado 812" xfId="924"/>
    <cellStyle name="Hipervínculo visitado 813" xfId="925"/>
    <cellStyle name="Hipervínculo visitado 814" xfId="926"/>
    <cellStyle name="Hipervínculo visitado 815" xfId="927"/>
    <cellStyle name="Hipervínculo visitado 816" xfId="928"/>
    <cellStyle name="Hipervínculo visitado 817" xfId="929"/>
    <cellStyle name="Hipervínculo visitado 818" xfId="930"/>
    <cellStyle name="Hipervínculo visitado 819" xfId="931"/>
    <cellStyle name="Hipervínculo visitado 82" xfId="932"/>
    <cellStyle name="Hipervínculo visitado 820" xfId="933"/>
    <cellStyle name="Hipervínculo visitado 821" xfId="934"/>
    <cellStyle name="Hipervínculo visitado 822" xfId="935"/>
    <cellStyle name="Hipervínculo visitado 823" xfId="936"/>
    <cellStyle name="Hipervínculo visitado 824" xfId="937"/>
    <cellStyle name="Hipervínculo visitado 825" xfId="938"/>
    <cellStyle name="Hipervínculo visitado 826" xfId="939"/>
    <cellStyle name="Hipervínculo visitado 827" xfId="940"/>
    <cellStyle name="Hipervínculo visitado 828" xfId="941"/>
    <cellStyle name="Hipervínculo visitado 829" xfId="942"/>
    <cellStyle name="Hipervínculo visitado 83" xfId="943"/>
    <cellStyle name="Hipervínculo visitado 830" xfId="944"/>
    <cellStyle name="Hipervínculo visitado 831" xfId="945"/>
    <cellStyle name="Hipervínculo visitado 832" xfId="946"/>
    <cellStyle name="Hipervínculo visitado 833" xfId="947"/>
    <cellStyle name="Hipervínculo visitado 834" xfId="948"/>
    <cellStyle name="Hipervínculo visitado 835" xfId="949"/>
    <cellStyle name="Hipervínculo visitado 836" xfId="950"/>
    <cellStyle name="Hipervínculo visitado 837" xfId="951"/>
    <cellStyle name="Hipervínculo visitado 838" xfId="952"/>
    <cellStyle name="Hipervínculo visitado 839" xfId="953"/>
    <cellStyle name="Hipervínculo visitado 84" xfId="954"/>
    <cellStyle name="Hipervínculo visitado 840" xfId="955"/>
    <cellStyle name="Hipervínculo visitado 841" xfId="956"/>
    <cellStyle name="Hipervínculo visitado 842" xfId="957"/>
    <cellStyle name="Hipervínculo visitado 843" xfId="958"/>
    <cellStyle name="Hipervínculo visitado 844" xfId="959"/>
    <cellStyle name="Hipervínculo visitado 845" xfId="960"/>
    <cellStyle name="Hipervínculo visitado 846" xfId="961"/>
    <cellStyle name="Hipervínculo visitado 847" xfId="962"/>
    <cellStyle name="Hipervínculo visitado 848" xfId="963"/>
    <cellStyle name="Hipervínculo visitado 849" xfId="964"/>
    <cellStyle name="Hipervínculo visitado 85" xfId="965"/>
    <cellStyle name="Hipervínculo visitado 850" xfId="966"/>
    <cellStyle name="Hipervínculo visitado 851" xfId="967"/>
    <cellStyle name="Hipervínculo visitado 852" xfId="968"/>
    <cellStyle name="Hipervínculo visitado 853" xfId="969"/>
    <cellStyle name="Hipervínculo visitado 854" xfId="970"/>
    <cellStyle name="Hipervínculo visitado 855" xfId="971"/>
    <cellStyle name="Hipervínculo visitado 856" xfId="972"/>
    <cellStyle name="Hipervínculo visitado 857" xfId="973"/>
    <cellStyle name="Hipervínculo visitado 858" xfId="974"/>
    <cellStyle name="Hipervínculo visitado 859" xfId="975"/>
    <cellStyle name="Hipervínculo visitado 86" xfId="976"/>
    <cellStyle name="Hipervínculo visitado 860" xfId="977"/>
    <cellStyle name="Hipervínculo visitado 861" xfId="978"/>
    <cellStyle name="Hipervínculo visitado 862" xfId="979"/>
    <cellStyle name="Hipervínculo visitado 863" xfId="980"/>
    <cellStyle name="Hipervínculo visitado 864" xfId="981"/>
    <cellStyle name="Hipervínculo visitado 865" xfId="982"/>
    <cellStyle name="Hipervínculo visitado 87" xfId="983"/>
    <cellStyle name="Hipervínculo visitado 88" xfId="984"/>
    <cellStyle name="Hipervínculo visitado 89" xfId="985"/>
    <cellStyle name="Hipervínculo visitado 9" xfId="986"/>
    <cellStyle name="Hipervínculo visitado 90" xfId="987"/>
    <cellStyle name="Hipervínculo visitado 91" xfId="988"/>
    <cellStyle name="Hipervínculo visitado 92" xfId="989"/>
    <cellStyle name="Hipervínculo visitado 93" xfId="990"/>
    <cellStyle name="Hipervínculo visitado 94" xfId="991"/>
    <cellStyle name="Hipervínculo visitado 95" xfId="992"/>
    <cellStyle name="Hipervínculo visitado 96" xfId="993"/>
    <cellStyle name="Hipervínculo visitado 97" xfId="994"/>
    <cellStyle name="Hipervínculo visitado 98" xfId="995"/>
    <cellStyle name="Hipervínculo visitado 99" xfId="996"/>
    <cellStyle name="Incorrecto" xfId="997"/>
    <cellStyle name="Incorrecto 2" xfId="998"/>
    <cellStyle name="Incorrecto 3" xfId="999"/>
    <cellStyle name="Comma" xfId="1000"/>
    <cellStyle name="Comma [0]" xfId="1001"/>
    <cellStyle name="Millares 2" xfId="1002"/>
    <cellStyle name="Millares 3" xfId="1003"/>
    <cellStyle name="Millares 4" xfId="1004"/>
    <cellStyle name="Millares 5" xfId="1005"/>
    <cellStyle name="Currency" xfId="1006"/>
    <cellStyle name="Currency [0]" xfId="1007"/>
    <cellStyle name="Neutral" xfId="1008"/>
    <cellStyle name="Neutral 2" xfId="1009"/>
    <cellStyle name="Neutral 3" xfId="1010"/>
    <cellStyle name="Normal 10" xfId="1011"/>
    <cellStyle name="Normal 10 2" xfId="1012"/>
    <cellStyle name="Normal 11" xfId="1013"/>
    <cellStyle name="Normal 2" xfId="1014"/>
    <cellStyle name="Normal 2 2" xfId="1015"/>
    <cellStyle name="Normal 2 3" xfId="1016"/>
    <cellStyle name="Normal 2 4" xfId="1017"/>
    <cellStyle name="Normal 2 5" xfId="1018"/>
    <cellStyle name="Normal 2 6" xfId="1019"/>
    <cellStyle name="Normal 2 6 2" xfId="1020"/>
    <cellStyle name="Normal 2 7" xfId="1021"/>
    <cellStyle name="Normal 3" xfId="1022"/>
    <cellStyle name="Normal 3 2" xfId="1023"/>
    <cellStyle name="Normal 3 3" xfId="1024"/>
    <cellStyle name="Normal 3 4" xfId="1025"/>
    <cellStyle name="Normal 3 4 2" xfId="1026"/>
    <cellStyle name="Normal 3 5" xfId="1027"/>
    <cellStyle name="Normal 4" xfId="1028"/>
    <cellStyle name="Normal 5" xfId="1029"/>
    <cellStyle name="Normal 6" xfId="1030"/>
    <cellStyle name="Normal 7" xfId="1031"/>
    <cellStyle name="Normal 7 2" xfId="1032"/>
    <cellStyle name="Normal 7 3" xfId="1033"/>
    <cellStyle name="Normal 8" xfId="1034"/>
    <cellStyle name="Normal 8 2" xfId="1035"/>
    <cellStyle name="Normal 9" xfId="1036"/>
    <cellStyle name="Notas" xfId="1037"/>
    <cellStyle name="Notas 2" xfId="1038"/>
    <cellStyle name="Notas 2 2" xfId="1039"/>
    <cellStyle name="Notas 2 2 2" xfId="1040"/>
    <cellStyle name="Notas 2 2 2 2" xfId="1041"/>
    <cellStyle name="Notas 2 2 3" xfId="1042"/>
    <cellStyle name="Notas 2 3" xfId="1043"/>
    <cellStyle name="Notas 2 3 2" xfId="1044"/>
    <cellStyle name="Notas 2 3 2 2" xfId="1045"/>
    <cellStyle name="Notas 2 3 3" xfId="1046"/>
    <cellStyle name="Notas 2 4" xfId="1047"/>
    <cellStyle name="Notas 2 4 2" xfId="1048"/>
    <cellStyle name="Notas 2 5" xfId="1049"/>
    <cellStyle name="Notas 3" xfId="1050"/>
    <cellStyle name="Notas 3 2" xfId="1051"/>
    <cellStyle name="Notas 3 2 2" xfId="1052"/>
    <cellStyle name="Notas 3 2 2 2" xfId="1053"/>
    <cellStyle name="Notas 3 2 3" xfId="1054"/>
    <cellStyle name="Notas 3 3" xfId="1055"/>
    <cellStyle name="Notas 3 3 2" xfId="1056"/>
    <cellStyle name="Notas 3 4" xfId="1057"/>
    <cellStyle name="Notas 4" xfId="1058"/>
    <cellStyle name="Notas 4 2" xfId="1059"/>
    <cellStyle name="Notas 4 2 2" xfId="1060"/>
    <cellStyle name="Notas 4 3" xfId="1061"/>
    <cellStyle name="Notas 5" xfId="1062"/>
    <cellStyle name="Notas 5 2" xfId="1063"/>
    <cellStyle name="Porcentaje 2" xfId="1064"/>
    <cellStyle name="Percent" xfId="1065"/>
    <cellStyle name="Salida" xfId="1066"/>
    <cellStyle name="Salida 2" xfId="1067"/>
    <cellStyle name="Salida 2 2" xfId="1068"/>
    <cellStyle name="Salida 2 2 2" xfId="1069"/>
    <cellStyle name="Salida 2 2 2 2" xfId="1070"/>
    <cellStyle name="Salida 2 2 3" xfId="1071"/>
    <cellStyle name="Salida 2 3" xfId="1072"/>
    <cellStyle name="Salida 2 3 2" xfId="1073"/>
    <cellStyle name="Salida 2 4" xfId="1074"/>
    <cellStyle name="Salida 3" xfId="1075"/>
    <cellStyle name="Salida 3 2" xfId="1076"/>
    <cellStyle name="Salida 3 2 2" xfId="1077"/>
    <cellStyle name="Salida 3 2 2 2" xfId="1078"/>
    <cellStyle name="Salida 3 2 3" xfId="1079"/>
    <cellStyle name="Salida 3 3" xfId="1080"/>
    <cellStyle name="Salida 3 3 2" xfId="1081"/>
    <cellStyle name="Salida 3 4" xfId="1082"/>
    <cellStyle name="Salida 4" xfId="1083"/>
    <cellStyle name="Salida 4 2" xfId="1084"/>
    <cellStyle name="Texto de advertencia" xfId="1085"/>
    <cellStyle name="Texto de advertencia 2" xfId="1086"/>
    <cellStyle name="Texto de advertencia 3" xfId="1087"/>
    <cellStyle name="Texto explicativo" xfId="1088"/>
    <cellStyle name="Texto explicativo 2" xfId="1089"/>
    <cellStyle name="Texto explicativo 3" xfId="1090"/>
    <cellStyle name="Título" xfId="1091"/>
    <cellStyle name="Título 1" xfId="1092"/>
    <cellStyle name="Título 1 2" xfId="1093"/>
    <cellStyle name="Título 1 3" xfId="1094"/>
    <cellStyle name="Título 2" xfId="1095"/>
    <cellStyle name="Título 2 2" xfId="1096"/>
    <cellStyle name="Título 2 3" xfId="1097"/>
    <cellStyle name="Título 3" xfId="1098"/>
    <cellStyle name="Título 3 2" xfId="1099"/>
    <cellStyle name="Título 3 3" xfId="1100"/>
    <cellStyle name="Título 4" xfId="1101"/>
    <cellStyle name="Título 5" xfId="1102"/>
    <cellStyle name="Total" xfId="1103"/>
    <cellStyle name="Total 2" xfId="1104"/>
    <cellStyle name="Total 2 2" xfId="1105"/>
    <cellStyle name="Total 2 2 2" xfId="1106"/>
    <cellStyle name="Total 2 2 2 2" xfId="1107"/>
    <cellStyle name="Total 2 2 3" xfId="1108"/>
    <cellStyle name="Total 2 3" xfId="1109"/>
    <cellStyle name="Total 2 3 2" xfId="1110"/>
    <cellStyle name="Total 2 4" xfId="1111"/>
    <cellStyle name="Total 3" xfId="1112"/>
    <cellStyle name="Total 3 2" xfId="1113"/>
    <cellStyle name="Total 3 2 2" xfId="1114"/>
    <cellStyle name="Total 3 2 2 2" xfId="1115"/>
    <cellStyle name="Total 3 2 3" xfId="1116"/>
    <cellStyle name="Total 3 3" xfId="1117"/>
    <cellStyle name="Total 3 3 2" xfId="1118"/>
    <cellStyle name="Total 3 4" xfId="1119"/>
    <cellStyle name="Total 4" xfId="1120"/>
    <cellStyle name="Total 4 2" xfId="11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tabSelected="1" zoomScale="108" zoomScaleNormal="108" zoomScalePageLayoutView="0" workbookViewId="0" topLeftCell="A1">
      <selection activeCell="D14" sqref="D14:F14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</row>
    <row r="2" spans="4:25" s="2" customFormat="1" ht="22.5" customHeight="1">
      <c r="D2" s="1247" t="s">
        <v>1002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</row>
    <row r="3" spans="4:25" s="2" customFormat="1" ht="22.5" customHeight="1">
      <c r="D3" s="62" t="s">
        <v>31</v>
      </c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</row>
    <row r="4" spans="15:25" s="2" customFormat="1" ht="22.5" customHeight="1" thickBot="1"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62">
        <f>ejercicio</f>
        <v>2020</v>
      </c>
      <c r="N6" s="9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62"/>
      <c r="N7" s="9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</row>
    <row r="8" spans="2:25" s="2" customFormat="1" ht="30" customHeight="1">
      <c r="B8" s="8"/>
      <c r="N8" s="9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</row>
    <row r="9" spans="2:25" s="2" customFormat="1" ht="30" customHeight="1">
      <c r="B9" s="8"/>
      <c r="N9" s="9"/>
      <c r="O9" s="961"/>
      <c r="P9" s="961"/>
      <c r="Q9" s="962"/>
      <c r="R9" s="962"/>
      <c r="S9" s="962"/>
      <c r="T9" s="962"/>
      <c r="U9" s="961"/>
      <c r="V9" s="961"/>
      <c r="W9" s="961"/>
      <c r="X9" s="961"/>
      <c r="Y9" s="961"/>
    </row>
    <row r="10" spans="2:25" s="2" customFormat="1" ht="6.75" customHeight="1">
      <c r="B10" s="8"/>
      <c r="N10" s="9"/>
      <c r="O10" s="961"/>
      <c r="P10" s="961"/>
      <c r="Q10" s="962"/>
      <c r="R10" s="962"/>
      <c r="S10" s="962"/>
      <c r="T10" s="962"/>
      <c r="U10" s="961"/>
      <c r="V10" s="961"/>
      <c r="W10" s="961"/>
      <c r="X10" s="961"/>
      <c r="Y10" s="961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3"/>
      <c r="P11" s="961"/>
      <c r="Q11" s="962"/>
      <c r="R11" s="962"/>
      <c r="S11" s="962"/>
      <c r="T11" s="962"/>
      <c r="U11" s="961"/>
      <c r="V11" s="961"/>
      <c r="W11" s="961"/>
      <c r="X11" s="961"/>
      <c r="Y11" s="96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1"/>
      <c r="P12" s="961"/>
      <c r="Q12" s="962"/>
      <c r="R12" s="962"/>
      <c r="S12" s="962"/>
      <c r="T12" s="962"/>
      <c r="U12" s="961"/>
      <c r="V12" s="961"/>
      <c r="W12" s="961"/>
      <c r="X12" s="961"/>
      <c r="Y12" s="961"/>
    </row>
    <row r="13" spans="2:25" s="15" customFormat="1" ht="30" customHeight="1">
      <c r="B13" s="8"/>
      <c r="C13" s="277" t="s">
        <v>33</v>
      </c>
      <c r="D13" s="1363" t="s">
        <v>1095</v>
      </c>
      <c r="E13" s="1364"/>
      <c r="F13" s="1364"/>
      <c r="G13" s="1364"/>
      <c r="H13" s="1364"/>
      <c r="I13" s="1364"/>
      <c r="J13" s="1364"/>
      <c r="K13" s="1364"/>
      <c r="L13" s="1364"/>
      <c r="M13" s="1365"/>
      <c r="N13" s="9"/>
      <c r="O13" s="964"/>
      <c r="P13" s="964"/>
      <c r="Q13" s="965"/>
      <c r="R13" s="965"/>
      <c r="S13" s="965"/>
      <c r="T13" s="965"/>
      <c r="U13" s="964"/>
      <c r="V13" s="964"/>
      <c r="W13" s="964"/>
      <c r="X13" s="964"/>
      <c r="Y13" s="964"/>
    </row>
    <row r="14" spans="2:25" s="15" customFormat="1" ht="30" customHeight="1">
      <c r="B14" s="8"/>
      <c r="C14" s="277" t="s">
        <v>942</v>
      </c>
      <c r="D14" s="1363" t="s">
        <v>944</v>
      </c>
      <c r="E14" s="1364"/>
      <c r="F14" s="1365"/>
      <c r="G14" s="404"/>
      <c r="H14" s="404"/>
      <c r="I14" s="14"/>
      <c r="J14" s="14"/>
      <c r="K14" s="14"/>
      <c r="L14" s="14"/>
      <c r="M14" s="14"/>
      <c r="N14" s="9"/>
      <c r="O14" s="964"/>
      <c r="P14" s="964"/>
      <c r="Q14" s="965"/>
      <c r="R14" s="965"/>
      <c r="S14" s="966" t="s">
        <v>943</v>
      </c>
      <c r="T14" s="965"/>
      <c r="U14" s="964"/>
      <c r="V14" s="964"/>
      <c r="W14" s="964"/>
      <c r="X14" s="964"/>
      <c r="Y14" s="964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1"/>
      <c r="P15" s="961"/>
      <c r="Q15" s="962"/>
      <c r="R15" s="962"/>
      <c r="S15" s="967" t="s">
        <v>944</v>
      </c>
      <c r="T15" s="962"/>
      <c r="U15" s="961"/>
      <c r="V15" s="961"/>
      <c r="W15" s="961"/>
      <c r="X15" s="961"/>
      <c r="Y15" s="961"/>
    </row>
    <row r="16" spans="2:25" s="2" customFormat="1" ht="30" customHeight="1">
      <c r="B16" s="8"/>
      <c r="C16" s="12"/>
      <c r="D16" s="1366"/>
      <c r="E16" s="1366"/>
      <c r="F16" s="1366"/>
      <c r="G16" s="1366"/>
      <c r="H16" s="1366"/>
      <c r="I16" s="1366"/>
      <c r="J16" s="1366"/>
      <c r="K16" s="1366"/>
      <c r="L16" s="1366"/>
      <c r="M16" s="1366"/>
      <c r="N16" s="9"/>
      <c r="O16" s="961"/>
      <c r="P16" s="961"/>
      <c r="Q16" s="962"/>
      <c r="R16" s="962"/>
      <c r="S16" s="962"/>
      <c r="T16" s="962"/>
      <c r="U16" s="961"/>
      <c r="V16" s="961"/>
      <c r="W16" s="961"/>
      <c r="X16" s="961"/>
      <c r="Y16" s="961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1"/>
      <c r="P17" s="961"/>
      <c r="Q17" s="962"/>
      <c r="R17" s="962"/>
      <c r="S17" s="962"/>
      <c r="T17" s="962"/>
      <c r="U17" s="961"/>
      <c r="V17" s="961"/>
      <c r="W17" s="961"/>
      <c r="X17" s="961"/>
      <c r="Y17" s="961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1"/>
      <c r="P18" s="961"/>
      <c r="Q18" s="962"/>
      <c r="R18" s="962"/>
      <c r="S18" s="962"/>
      <c r="T18" s="962"/>
      <c r="U18" s="961"/>
      <c r="V18" s="961"/>
      <c r="W18" s="961"/>
      <c r="X18" s="961"/>
      <c r="Y18" s="961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1"/>
      <c r="P19" s="961"/>
      <c r="Q19" s="962"/>
      <c r="R19" s="962"/>
      <c r="S19" s="962"/>
      <c r="T19" s="962"/>
      <c r="U19" s="961"/>
      <c r="V19" s="961"/>
      <c r="W19" s="961"/>
      <c r="X19" s="961"/>
      <c r="Y19" s="961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1"/>
      <c r="P20" s="961"/>
      <c r="Q20" s="962"/>
      <c r="R20" s="962"/>
      <c r="S20" s="962"/>
      <c r="T20" s="962"/>
      <c r="U20" s="961"/>
      <c r="V20" s="961"/>
      <c r="W20" s="961"/>
      <c r="X20" s="961"/>
      <c r="Y20" s="961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1"/>
      <c r="P21" s="961"/>
      <c r="Q21" s="962"/>
      <c r="R21" s="962"/>
      <c r="S21" s="962"/>
      <c r="T21" s="962"/>
      <c r="U21" s="961"/>
      <c r="V21" s="961"/>
      <c r="W21" s="961"/>
      <c r="X21" s="961"/>
      <c r="Y21" s="961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1"/>
      <c r="P22" s="961"/>
      <c r="Q22" s="962"/>
      <c r="R22" s="962"/>
      <c r="S22" s="962"/>
      <c r="T22" s="962"/>
      <c r="U22" s="961"/>
      <c r="V22" s="961"/>
      <c r="W22" s="961"/>
      <c r="X22" s="961"/>
      <c r="Y22" s="961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1"/>
      <c r="P23" s="961"/>
      <c r="Q23" s="962"/>
      <c r="R23" s="962"/>
      <c r="S23" s="962"/>
      <c r="T23" s="962"/>
      <c r="U23" s="961"/>
      <c r="V23" s="961"/>
      <c r="W23" s="961"/>
      <c r="X23" s="961"/>
      <c r="Y23" s="961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1"/>
      <c r="P29" s="961"/>
      <c r="Q29" s="961"/>
      <c r="R29" s="961"/>
      <c r="S29" s="961"/>
      <c r="T29" s="961"/>
      <c r="U29" s="961"/>
      <c r="V29" s="961"/>
      <c r="W29" s="961"/>
      <c r="X29" s="961"/>
      <c r="Y29" s="961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1"/>
      <c r="P33" s="961"/>
      <c r="Q33" s="961"/>
      <c r="R33" s="961"/>
      <c r="S33" s="961"/>
      <c r="T33" s="961"/>
      <c r="U33" s="961"/>
      <c r="V33" s="961"/>
      <c r="W33" s="961"/>
      <c r="X33" s="961"/>
      <c r="Y33" s="961"/>
    </row>
    <row r="34" spans="2:25" s="2" customFormat="1" ht="24.75" customHeight="1">
      <c r="B34" s="8"/>
      <c r="C34" s="405" t="s">
        <v>671</v>
      </c>
      <c r="D34" s="959" t="s">
        <v>1015</v>
      </c>
      <c r="N34" s="9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9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">
      <selection activeCell="Q52" sqref="Q5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62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62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0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-1388176.9300000002</v>
      </c>
      <c r="G16" s="554">
        <f>'FC-3_CPyG'!F76</f>
        <v>-1095178.0199999996</v>
      </c>
      <c r="H16" s="554">
        <f>'FC-3_CPyG'!G76</f>
        <v>-1433160.4299999997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-1388176.9300000002</v>
      </c>
      <c r="G42" s="399">
        <f>G16+G17+G29+G36</f>
        <v>-1095178.0199999996</v>
      </c>
      <c r="H42" s="399">
        <f>H16+H17+H29+H36</f>
        <v>-1433160.4299999997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-1388176.9300000002</v>
      </c>
      <c r="G92" s="399">
        <f>+G42+G63+G88+G90</f>
        <v>-1095178.0199999996</v>
      </c>
      <c r="H92" s="399">
        <f>+H42+H63+H88+H90</f>
        <v>-1433160.4299999997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51819.9</v>
      </c>
      <c r="H94" s="403">
        <f>+G95</f>
        <v>7607.74</v>
      </c>
      <c r="I94" s="49"/>
      <c r="K94" s="1237"/>
      <c r="L94" s="1238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51819.9</v>
      </c>
      <c r="G95" s="399">
        <f>+'FC-4_ACTIVO'!F90</f>
        <v>7607.74</v>
      </c>
      <c r="H95" s="399">
        <f>+'FC-4_ACTIVO'!G90</f>
        <v>249986.03999999998</v>
      </c>
      <c r="I95" s="49"/>
      <c r="K95" s="1237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75"/>
      <c r="D100" s="1375"/>
      <c r="E100" s="1375"/>
      <c r="F100" s="1375"/>
      <c r="G100" s="1375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3">
      <selection activeCell="K44" sqref="K4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62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62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26" t="s">
        <v>738</v>
      </c>
      <c r="J13" s="1427"/>
      <c r="K13" s="1427"/>
      <c r="L13" s="1427"/>
      <c r="M13" s="1428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4" t="s">
        <v>1102</v>
      </c>
      <c r="E16" s="475"/>
      <c r="F16" s="475">
        <v>2020</v>
      </c>
      <c r="G16" s="476">
        <v>30000</v>
      </c>
      <c r="H16" s="476"/>
      <c r="I16" s="476">
        <v>30000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5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5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5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5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29" t="s">
        <v>384</v>
      </c>
      <c r="D46" s="1430"/>
      <c r="E46" s="125">
        <f>MIN(E16:E45)</f>
        <v>0</v>
      </c>
      <c r="F46" s="125">
        <f>MAX(F16:F45)</f>
        <v>2020</v>
      </c>
      <c r="G46" s="126">
        <f aca="true" t="shared" si="0" ref="G46:R46">SUM(G16:G45)</f>
        <v>30000</v>
      </c>
      <c r="H46" s="126">
        <f t="shared" si="0"/>
        <v>0</v>
      </c>
      <c r="I46" s="126">
        <f t="shared" si="0"/>
        <v>30000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75"/>
      <c r="D55" s="1375"/>
      <c r="E55" s="1375"/>
      <c r="F55" s="137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C10">
      <selection activeCell="F29" sqref="F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62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62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31"/>
      <c r="D13" s="1432"/>
      <c r="E13" s="197" t="s">
        <v>406</v>
      </c>
      <c r="F13" s="1435" t="s">
        <v>396</v>
      </c>
      <c r="G13" s="1436"/>
      <c r="H13" s="1436"/>
      <c r="I13" s="1436"/>
      <c r="J13" s="1436"/>
      <c r="K13" s="1436"/>
      <c r="L13" s="1437"/>
      <c r="M13" s="197" t="s">
        <v>407</v>
      </c>
      <c r="N13" s="197"/>
      <c r="O13" s="1433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1021</v>
      </c>
      <c r="O14" s="1434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2567633.03</v>
      </c>
      <c r="F15" s="482"/>
      <c r="G15" s="483"/>
      <c r="H15" s="483"/>
      <c r="I15" s="483">
        <v>-2315.61</v>
      </c>
      <c r="J15" s="483"/>
      <c r="K15" s="483"/>
      <c r="L15" s="484"/>
      <c r="M15" s="172">
        <f>SUM(E15:L15)</f>
        <v>2565317.42</v>
      </c>
      <c r="N15" s="1298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9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7100858.91</v>
      </c>
      <c r="F17" s="486">
        <f>170250+311242.95</f>
        <v>481492.95</v>
      </c>
      <c r="G17" s="487"/>
      <c r="H17" s="487"/>
      <c r="I17" s="487">
        <f>-49183.2-I15</f>
        <v>-46867.59</v>
      </c>
      <c r="J17" s="487"/>
      <c r="K17" s="487"/>
      <c r="L17" s="488"/>
      <c r="M17" s="176">
        <f>SUM(E17:L17)</f>
        <v>7535484.2700000005</v>
      </c>
      <c r="N17" s="1299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9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0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9668491.94</v>
      </c>
      <c r="F20" s="175">
        <f aca="true" t="shared" si="0" ref="F20:N20">SUM(F15:F19)</f>
        <v>481492.95</v>
      </c>
      <c r="G20" s="175">
        <f t="shared" si="0"/>
        <v>0</v>
      </c>
      <c r="H20" s="175">
        <f t="shared" si="0"/>
        <v>0</v>
      </c>
      <c r="I20" s="175">
        <f t="shared" si="0"/>
        <v>-49183.2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10100801.690000001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141.85</v>
      </c>
      <c r="F22" s="557"/>
      <c r="G22" s="558"/>
      <c r="H22" s="558"/>
      <c r="I22" s="558"/>
      <c r="J22" s="558"/>
      <c r="K22" s="558"/>
      <c r="L22" s="559"/>
      <c r="M22" s="175">
        <f>SUM(E22:L22)</f>
        <v>141.85</v>
      </c>
      <c r="N22" s="1296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31"/>
      <c r="D24" s="1432"/>
      <c r="E24" s="197" t="s">
        <v>406</v>
      </c>
      <c r="F24" s="1435" t="s">
        <v>396</v>
      </c>
      <c r="G24" s="1436"/>
      <c r="H24" s="1436"/>
      <c r="I24" s="1436"/>
      <c r="J24" s="1436"/>
      <c r="K24" s="1436"/>
      <c r="L24" s="1437"/>
      <c r="M24" s="197" t="s">
        <v>407</v>
      </c>
      <c r="N24" s="197"/>
      <c r="O24" s="1433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1021</v>
      </c>
      <c r="O25" s="1434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2565317.42</v>
      </c>
      <c r="F26" s="482"/>
      <c r="G26" s="483"/>
      <c r="H26" s="483"/>
      <c r="I26" s="483">
        <v>-2315.61</v>
      </c>
      <c r="J26" s="483"/>
      <c r="K26" s="483"/>
      <c r="L26" s="484"/>
      <c r="M26" s="172">
        <f>SUM(E26:L26)</f>
        <v>2563001.81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9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7535484.2700000005</v>
      </c>
      <c r="F28" s="486">
        <v>30000</v>
      </c>
      <c r="G28" s="487"/>
      <c r="H28" s="487"/>
      <c r="I28" s="487">
        <f>-45106.33-I26</f>
        <v>-42790.72</v>
      </c>
      <c r="J28" s="487"/>
      <c r="K28" s="487"/>
      <c r="L28" s="488"/>
      <c r="M28" s="176">
        <f>SUM(E28:L28)</f>
        <v>7522693.550000001</v>
      </c>
      <c r="N28" s="1299"/>
      <c r="O28" s="1226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9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0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10100801.690000001</v>
      </c>
      <c r="F31" s="175">
        <f>SUM(F26:F30)</f>
        <v>30000</v>
      </c>
      <c r="G31" s="175">
        <f>SUM(G26:G30)</f>
        <v>0</v>
      </c>
      <c r="H31" s="175">
        <f>SUM(H26:H30)</f>
        <v>0</v>
      </c>
      <c r="I31" s="175">
        <f>SUM(I26:I30)</f>
        <v>-45106.33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10085695.360000001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141.85</v>
      </c>
      <c r="F33" s="557"/>
      <c r="G33" s="558"/>
      <c r="H33" s="558"/>
      <c r="I33" s="558"/>
      <c r="J33" s="558"/>
      <c r="K33" s="558"/>
      <c r="L33" s="559"/>
      <c r="M33" s="175">
        <f>SUM(E33:L33)</f>
        <v>141.85</v>
      </c>
      <c r="N33" s="1296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75"/>
      <c r="D47" s="1375"/>
      <c r="E47" s="1375"/>
      <c r="F47" s="1375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37">
      <selection activeCell="E53" sqref="E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62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62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47"/>
      <c r="D12" s="1447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35" t="s">
        <v>396</v>
      </c>
      <c r="H15" s="1436"/>
      <c r="I15" s="1436"/>
      <c r="J15" s="197" t="s">
        <v>407</v>
      </c>
      <c r="K15" s="197" t="s">
        <v>416</v>
      </c>
      <c r="L15" s="197" t="s">
        <v>417</v>
      </c>
      <c r="M15" s="1433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34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38" t="s">
        <v>418</v>
      </c>
      <c r="D17" s="1438"/>
      <c r="E17" s="1438"/>
      <c r="F17" s="1438"/>
      <c r="G17" s="1438"/>
      <c r="H17" s="1438"/>
      <c r="I17" s="1438"/>
      <c r="J17" s="1438"/>
      <c r="K17" s="1438"/>
      <c r="L17" s="1438"/>
      <c r="M17" s="1438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40"/>
      <c r="D18" s="1441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42"/>
      <c r="D19" s="1443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42"/>
      <c r="D20" s="1443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42"/>
      <c r="D21" s="1443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42"/>
      <c r="D22" s="1443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42"/>
      <c r="D23" s="1443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39" t="s">
        <v>419</v>
      </c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40"/>
      <c r="D27" s="1444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45"/>
      <c r="D28" s="1446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45"/>
      <c r="D29" s="1446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45"/>
      <c r="D30" s="1446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42"/>
      <c r="D31" s="1443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42"/>
      <c r="D32" s="1443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48"/>
      <c r="D33" s="1449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35" t="s">
        <v>396</v>
      </c>
      <c r="H39" s="1436"/>
      <c r="I39" s="1436"/>
      <c r="J39" s="197" t="s">
        <v>407</v>
      </c>
      <c r="K39" s="197" t="s">
        <v>416</v>
      </c>
      <c r="L39" s="197" t="s">
        <v>417</v>
      </c>
      <c r="M39" s="1433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34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38" t="s">
        <v>422</v>
      </c>
      <c r="D41" s="1438"/>
      <c r="E41" s="1438"/>
      <c r="F41" s="1438"/>
      <c r="G41" s="1438"/>
      <c r="H41" s="1438"/>
      <c r="I41" s="1438"/>
      <c r="J41" s="1438"/>
      <c r="K41" s="1438"/>
      <c r="L41" s="1438"/>
      <c r="M41" s="1438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40"/>
      <c r="D42" s="1441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42"/>
      <c r="D43" s="1443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42"/>
      <c r="D44" s="1443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42"/>
      <c r="D45" s="1443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42"/>
      <c r="D46" s="1443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42"/>
      <c r="D47" s="1443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48"/>
      <c r="D48" s="1449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39" t="s">
        <v>423</v>
      </c>
      <c r="D50" s="1439"/>
      <c r="E50" s="1439"/>
      <c r="F50" s="1439"/>
      <c r="G50" s="1439"/>
      <c r="H50" s="1439"/>
      <c r="I50" s="1439"/>
      <c r="J50" s="1439"/>
      <c r="K50" s="1439"/>
      <c r="L50" s="1439"/>
      <c r="M50" s="1439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45" t="s">
        <v>1076</v>
      </c>
      <c r="D51" s="1446"/>
      <c r="E51" s="833">
        <v>26000000</v>
      </c>
      <c r="F51" s="493">
        <v>2871.67</v>
      </c>
      <c r="G51" s="494"/>
      <c r="H51" s="494"/>
      <c r="I51" s="494"/>
      <c r="J51" s="184">
        <f aca="true" t="shared" si="3" ref="J51:J57">SUM(F51:I51)</f>
        <v>2871.67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45" t="s">
        <v>1077</v>
      </c>
      <c r="D52" s="1446"/>
      <c r="E52" s="834">
        <v>26000001</v>
      </c>
      <c r="F52" s="486">
        <v>100</v>
      </c>
      <c r="G52" s="487"/>
      <c r="H52" s="487"/>
      <c r="I52" s="487"/>
      <c r="J52" s="176">
        <f t="shared" si="3"/>
        <v>100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42"/>
      <c r="D53" s="1443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42"/>
      <c r="D54" s="1443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42"/>
      <c r="D55" s="1443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42"/>
      <c r="D56" s="1443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48"/>
      <c r="D57" s="1449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2971.67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2971.67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75"/>
      <c r="D71" s="1375"/>
      <c r="E71" s="1375"/>
      <c r="F71" s="1375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27"/>
  <sheetViews>
    <sheetView zoomScale="70" zoomScaleNormal="70" zoomScalePageLayoutView="125" workbookViewId="0" topLeftCell="A18">
      <selection activeCell="J71" activeCellId="1" sqref="J55 J7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62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62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47"/>
      <c r="D12" s="144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61"/>
      <c r="D15" s="1462"/>
      <c r="E15" s="945"/>
      <c r="F15" s="1472" t="s">
        <v>816</v>
      </c>
      <c r="G15" s="1473"/>
      <c r="H15" s="1473"/>
      <c r="I15" s="1473"/>
      <c r="J15" s="1473"/>
      <c r="K15" s="1474"/>
      <c r="L15" s="1481" t="s">
        <v>814</v>
      </c>
      <c r="M15" s="1468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79" t="s">
        <v>779</v>
      </c>
      <c r="D16" s="1480"/>
      <c r="E16" s="946"/>
      <c r="F16" s="947" t="s">
        <v>813</v>
      </c>
      <c r="G16" s="1465">
        <f>ejercicio-1</f>
        <v>2019</v>
      </c>
      <c r="H16" s="1484"/>
      <c r="I16" s="948" t="s">
        <v>813</v>
      </c>
      <c r="J16" s="1465">
        <f>ejercicio</f>
        <v>2020</v>
      </c>
      <c r="K16" s="1484"/>
      <c r="L16" s="1471" t="s">
        <v>815</v>
      </c>
      <c r="M16" s="1466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59" t="s">
        <v>780</v>
      </c>
      <c r="D17" s="1460"/>
      <c r="E17" s="921" t="s">
        <v>434</v>
      </c>
      <c r="F17" s="922">
        <f>ejercicio-1</f>
        <v>2019</v>
      </c>
      <c r="G17" s="896" t="s">
        <v>817</v>
      </c>
      <c r="H17" s="929" t="s">
        <v>812</v>
      </c>
      <c r="I17" s="928">
        <f>ejercicio</f>
        <v>2020</v>
      </c>
      <c r="J17" s="896" t="s">
        <v>817</v>
      </c>
      <c r="K17" s="929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8"/>
      <c r="N18" s="968"/>
      <c r="O18" s="968"/>
      <c r="P18" s="968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75" t="s">
        <v>388</v>
      </c>
      <c r="D19" s="1476"/>
      <c r="E19" s="1476"/>
      <c r="F19" s="942">
        <f>G19+H19</f>
        <v>7638155.97</v>
      </c>
      <c r="G19" s="510">
        <v>7622192.67</v>
      </c>
      <c r="H19" s="930">
        <v>15963.3</v>
      </c>
      <c r="I19" s="942">
        <f>+J19+K19</f>
        <v>8315404.05</v>
      </c>
      <c r="J19" s="510">
        <f>G35</f>
        <v>8273466.85</v>
      </c>
      <c r="K19" s="930">
        <f>H35</f>
        <v>41937.200000000004</v>
      </c>
      <c r="L19" s="969"/>
      <c r="M19" s="969"/>
      <c r="N19" s="969"/>
      <c r="O19" s="969"/>
      <c r="P19" s="969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1"/>
      <c r="O20" s="971"/>
      <c r="P20" s="971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2" t="s">
        <v>1085</v>
      </c>
      <c r="D21" s="561"/>
      <c r="E21" s="1228" t="s">
        <v>1086</v>
      </c>
      <c r="F21" s="923">
        <v>50000</v>
      </c>
      <c r="G21" s="482">
        <f>50000*0.75</f>
        <v>37500</v>
      </c>
      <c r="H21" s="931">
        <v>12500</v>
      </c>
      <c r="I21" s="888"/>
      <c r="J21" s="888"/>
      <c r="K21" s="937"/>
      <c r="L21" s="888">
        <f>+F21</f>
        <v>50000</v>
      </c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7" t="s">
        <v>1087</v>
      </c>
      <c r="D22" s="563"/>
      <c r="E22" s="1229" t="s">
        <v>1086</v>
      </c>
      <c r="F22" s="924">
        <v>120000</v>
      </c>
      <c r="G22" s="493">
        <f>120000*0.75</f>
        <v>90000</v>
      </c>
      <c r="H22" s="932">
        <v>30000</v>
      </c>
      <c r="I22" s="889"/>
      <c r="J22" s="889"/>
      <c r="K22" s="938"/>
      <c r="L22" s="889">
        <f>+F22</f>
        <v>120000</v>
      </c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7" t="s">
        <v>1078</v>
      </c>
      <c r="D23" s="563"/>
      <c r="E23" s="1229" t="s">
        <v>1086</v>
      </c>
      <c r="F23" s="924">
        <v>330000</v>
      </c>
      <c r="G23" s="493">
        <v>330000</v>
      </c>
      <c r="H23" s="932"/>
      <c r="I23" s="889"/>
      <c r="J23" s="889"/>
      <c r="K23" s="938"/>
      <c r="L23" s="889">
        <f>+F23</f>
        <v>330000</v>
      </c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1227" t="s">
        <v>1088</v>
      </c>
      <c r="D24" s="563"/>
      <c r="E24" s="1229" t="s">
        <v>1086</v>
      </c>
      <c r="F24" s="924">
        <v>243352.5</v>
      </c>
      <c r="G24" s="493">
        <v>243352.5</v>
      </c>
      <c r="H24" s="932"/>
      <c r="I24" s="889">
        <v>243352.5</v>
      </c>
      <c r="J24" s="889">
        <v>243352.5</v>
      </c>
      <c r="K24" s="938"/>
      <c r="L24" s="889">
        <f>+F24</f>
        <v>243352.5</v>
      </c>
      <c r="M24" s="889">
        <v>243352.5</v>
      </c>
      <c r="N24" s="1356">
        <v>1011</v>
      </c>
      <c r="O24" s="1356">
        <v>3331</v>
      </c>
      <c r="P24" s="1357" t="s">
        <v>1069</v>
      </c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1227" t="s">
        <v>1089</v>
      </c>
      <c r="D25" s="563"/>
      <c r="E25" s="916"/>
      <c r="F25" s="925">
        <v>-43738.71</v>
      </c>
      <c r="G25" s="486">
        <f>-29725.32-14013.39</f>
        <v>-43738.71</v>
      </c>
      <c r="H25" s="933">
        <v>0</v>
      </c>
      <c r="I25" s="890"/>
      <c r="J25" s="890"/>
      <c r="K25" s="939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1227" t="s">
        <v>1066</v>
      </c>
      <c r="D26" s="563"/>
      <c r="E26" s="1252" t="s">
        <v>1086</v>
      </c>
      <c r="F26" s="925"/>
      <c r="G26" s="486"/>
      <c r="H26" s="933"/>
      <c r="I26" s="890">
        <v>30000</v>
      </c>
      <c r="J26" s="890">
        <v>30000</v>
      </c>
      <c r="K26" s="939"/>
      <c r="L26" s="890"/>
      <c r="M26" s="890">
        <v>30000</v>
      </c>
      <c r="N26" s="1356" t="s">
        <v>1098</v>
      </c>
      <c r="O26" s="1356" t="s">
        <v>1067</v>
      </c>
      <c r="P26" s="1357" t="s">
        <v>1069</v>
      </c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1227"/>
      <c r="D27" s="563"/>
      <c r="E27" s="916"/>
      <c r="F27" s="925"/>
      <c r="G27" s="486"/>
      <c r="H27" s="933"/>
      <c r="I27" s="890"/>
      <c r="J27" s="890"/>
      <c r="K27" s="939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1227"/>
      <c r="D28" s="563"/>
      <c r="E28" s="917"/>
      <c r="F28" s="926"/>
      <c r="G28" s="495"/>
      <c r="H28" s="934"/>
      <c r="I28" s="891"/>
      <c r="J28" s="891"/>
      <c r="K28" s="940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1227"/>
      <c r="D29" s="563"/>
      <c r="E29" s="917"/>
      <c r="F29" s="926"/>
      <c r="G29" s="495"/>
      <c r="H29" s="934"/>
      <c r="I29" s="891"/>
      <c r="J29" s="891"/>
      <c r="K29" s="940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1336"/>
      <c r="D30" s="565"/>
      <c r="E30" s="918"/>
      <c r="F30" s="927"/>
      <c r="G30" s="490"/>
      <c r="H30" s="935"/>
      <c r="I30" s="892"/>
      <c r="J30" s="892"/>
      <c r="K30" s="941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>
      <c r="B31" s="116"/>
      <c r="C31" s="1337"/>
      <c r="D31" s="1338"/>
      <c r="E31" s="1339"/>
      <c r="F31" s="1340"/>
      <c r="G31" s="1341"/>
      <c r="H31" s="1342"/>
      <c r="I31" s="1258"/>
      <c r="J31" s="1258"/>
      <c r="K31" s="1343"/>
      <c r="L31" s="1258"/>
      <c r="M31" s="1258"/>
      <c r="N31" s="1259"/>
      <c r="O31" s="1259"/>
      <c r="P31" s="1260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22.5" customHeight="1" thickBot="1">
      <c r="B32" s="116"/>
      <c r="C32" s="972" t="s">
        <v>439</v>
      </c>
      <c r="D32" s="973"/>
      <c r="E32" s="974"/>
      <c r="F32" s="975">
        <f aca="true" t="shared" si="0" ref="F32:M32">SUM(F21:F30)</f>
        <v>699613.79</v>
      </c>
      <c r="G32" s="674">
        <f t="shared" si="0"/>
        <v>657113.79</v>
      </c>
      <c r="H32" s="976">
        <f t="shared" si="0"/>
        <v>42500</v>
      </c>
      <c r="I32" s="778">
        <f t="shared" si="0"/>
        <v>273352.5</v>
      </c>
      <c r="J32" s="674">
        <f t="shared" si="0"/>
        <v>273352.5</v>
      </c>
      <c r="K32" s="976">
        <f t="shared" si="0"/>
        <v>0</v>
      </c>
      <c r="L32" s="778">
        <f t="shared" si="0"/>
        <v>743352.5</v>
      </c>
      <c r="M32" s="674">
        <f t="shared" si="0"/>
        <v>273352.5</v>
      </c>
      <c r="N32" s="977"/>
      <c r="O32" s="978"/>
      <c r="P32" s="977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7.5" customHeight="1">
      <c r="B33" s="102"/>
      <c r="C33" s="970"/>
      <c r="D33" s="970"/>
      <c r="E33" s="970"/>
      <c r="F33" s="970"/>
      <c r="G33" s="970"/>
      <c r="H33" s="970"/>
      <c r="I33" s="970"/>
      <c r="J33" s="970"/>
      <c r="K33" s="970"/>
      <c r="L33" s="979"/>
      <c r="M33" s="979"/>
      <c r="N33" s="979"/>
      <c r="O33" s="979"/>
      <c r="P33" s="979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>
      <c r="B34" s="116"/>
      <c r="C34" s="1477" t="s">
        <v>440</v>
      </c>
      <c r="D34" s="1478"/>
      <c r="E34" s="1478"/>
      <c r="F34" s="942">
        <f>G34+H34</f>
        <v>-22365.71</v>
      </c>
      <c r="G34" s="920">
        <v>-5839.61</v>
      </c>
      <c r="H34" s="936">
        <v>-16526.1</v>
      </c>
      <c r="I34" s="942">
        <f>+J34+K34</f>
        <v>-18949.31</v>
      </c>
      <c r="J34" s="920">
        <f>-18949.31+4737.33</f>
        <v>-14211.980000000001</v>
      </c>
      <c r="K34" s="936">
        <v>-4737.33</v>
      </c>
      <c r="L34" s="969"/>
      <c r="M34" s="969"/>
      <c r="N34" s="980"/>
      <c r="O34" s="980"/>
      <c r="P34" s="980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 thickBot="1">
      <c r="B35" s="116"/>
      <c r="C35" s="972" t="s">
        <v>441</v>
      </c>
      <c r="D35" s="973"/>
      <c r="E35" s="974"/>
      <c r="F35" s="943">
        <f>G35+H35</f>
        <v>8315404.05</v>
      </c>
      <c r="G35" s="674">
        <f>+G19+G32+G34</f>
        <v>8273466.85</v>
      </c>
      <c r="H35" s="976">
        <f>+H19+H32+H34</f>
        <v>41937.200000000004</v>
      </c>
      <c r="I35" s="944">
        <f>J35+K35</f>
        <v>8569807.239999998</v>
      </c>
      <c r="J35" s="674">
        <f>J19+J32+SUM(J34:J34)</f>
        <v>8532607.37</v>
      </c>
      <c r="K35" s="976">
        <f>K19+K32+SUM(K34:K34)</f>
        <v>37199.87</v>
      </c>
      <c r="L35" s="981"/>
      <c r="M35" s="981"/>
      <c r="N35" s="980"/>
      <c r="O35" s="980"/>
      <c r="P35" s="980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22.5" customHeight="1">
      <c r="B37" s="116"/>
      <c r="C37" s="21" t="s">
        <v>701</v>
      </c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36" customHeight="1">
      <c r="B38" s="116"/>
      <c r="C38" s="1461" t="s">
        <v>779</v>
      </c>
      <c r="D38" s="1462"/>
      <c r="E38" s="1467" t="s">
        <v>434</v>
      </c>
      <c r="F38" s="1468"/>
      <c r="G38" s="1457" t="s">
        <v>786</v>
      </c>
      <c r="H38" s="1458"/>
      <c r="I38" s="1457" t="s">
        <v>787</v>
      </c>
      <c r="J38" s="1458"/>
      <c r="K38" s="896"/>
      <c r="L38" s="896"/>
      <c r="M38" s="896"/>
      <c r="N38" s="153"/>
      <c r="O38" s="153"/>
      <c r="P38" s="153"/>
      <c r="Q38" s="105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18">
      <c r="B39" s="116"/>
      <c r="C39" s="1459" t="s">
        <v>780</v>
      </c>
      <c r="D39" s="1460"/>
      <c r="E39" s="1482" t="s">
        <v>1008</v>
      </c>
      <c r="F39" s="1483"/>
      <c r="G39" s="896">
        <f>ejercicio-1</f>
        <v>2019</v>
      </c>
      <c r="H39" s="896">
        <f>ejercicio</f>
        <v>2020</v>
      </c>
      <c r="I39" s="896">
        <f>ejercicio-1</f>
        <v>2019</v>
      </c>
      <c r="J39" s="896">
        <f>ejercicio</f>
        <v>2020</v>
      </c>
      <c r="K39" s="896" t="s">
        <v>436</v>
      </c>
      <c r="L39" s="896" t="s">
        <v>438</v>
      </c>
      <c r="M39" s="896" t="s">
        <v>437</v>
      </c>
      <c r="N39" s="153"/>
      <c r="O39" s="153"/>
      <c r="P39" s="153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982" t="s">
        <v>1058</v>
      </c>
      <c r="D40" s="561"/>
      <c r="E40" s="1252" t="s">
        <v>70</v>
      </c>
      <c r="F40" s="1251"/>
      <c r="G40" s="482">
        <v>200000</v>
      </c>
      <c r="H40" s="515">
        <v>214000</v>
      </c>
      <c r="I40" s="482">
        <v>200000</v>
      </c>
      <c r="J40" s="515">
        <v>214000</v>
      </c>
      <c r="K40" s="1352">
        <v>1011</v>
      </c>
      <c r="L40" s="1352">
        <v>3331</v>
      </c>
      <c r="M40" s="1353">
        <v>44981</v>
      </c>
      <c r="N40" s="919"/>
      <c r="O40" s="919"/>
      <c r="P40" s="919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9" t="s">
        <v>1062</v>
      </c>
      <c r="D41" s="1250"/>
      <c r="E41" s="1252" t="s">
        <v>70</v>
      </c>
      <c r="F41" s="1262"/>
      <c r="G41" s="493">
        <v>557175.42</v>
      </c>
      <c r="H41" s="515">
        <v>557175.42</v>
      </c>
      <c r="I41" s="493">
        <v>557175.42</v>
      </c>
      <c r="J41" s="515">
        <v>557175.42</v>
      </c>
      <c r="K41" s="1354">
        <v>1011</v>
      </c>
      <c r="L41" s="1354">
        <v>3331</v>
      </c>
      <c r="M41" s="1355">
        <v>44981</v>
      </c>
      <c r="N41" s="919"/>
      <c r="O41" s="919"/>
      <c r="P41" s="919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49" t="s">
        <v>1063</v>
      </c>
      <c r="D42" s="1250"/>
      <c r="E42" s="1252" t="s">
        <v>70</v>
      </c>
      <c r="F42" s="1262"/>
      <c r="G42" s="493">
        <v>0</v>
      </c>
      <c r="H42" s="515">
        <v>144757.76</v>
      </c>
      <c r="I42" s="493">
        <v>0</v>
      </c>
      <c r="J42" s="515">
        <v>144757.76</v>
      </c>
      <c r="K42" s="1354">
        <v>1011</v>
      </c>
      <c r="L42" s="1354">
        <v>3331</v>
      </c>
      <c r="M42" s="1355">
        <v>44981</v>
      </c>
      <c r="N42" s="919"/>
      <c r="O42" s="919"/>
      <c r="P42" s="919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7" t="s">
        <v>1059</v>
      </c>
      <c r="D43" s="563"/>
      <c r="E43" s="1252" t="s">
        <v>70</v>
      </c>
      <c r="F43" s="1253"/>
      <c r="G43" s="493">
        <v>91010.64</v>
      </c>
      <c r="H43" s="515">
        <v>91010.64</v>
      </c>
      <c r="I43" s="493">
        <v>91010.64</v>
      </c>
      <c r="J43" s="515">
        <v>91010.64</v>
      </c>
      <c r="K43" s="1354">
        <v>1011</v>
      </c>
      <c r="L43" s="1354">
        <v>3331</v>
      </c>
      <c r="M43" s="1355">
        <v>44981</v>
      </c>
      <c r="N43" s="919"/>
      <c r="O43" s="919"/>
      <c r="P43" s="919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7" t="s">
        <v>1060</v>
      </c>
      <c r="D44" s="563"/>
      <c r="E44" s="1229" t="s">
        <v>70</v>
      </c>
      <c r="F44" s="1253"/>
      <c r="G44" s="1257">
        <v>250000</v>
      </c>
      <c r="H44" s="515">
        <v>250000</v>
      </c>
      <c r="I44" s="1257">
        <v>250000</v>
      </c>
      <c r="J44" s="515">
        <v>250000</v>
      </c>
      <c r="K44" s="1356">
        <v>1011</v>
      </c>
      <c r="L44" s="1356">
        <v>3331</v>
      </c>
      <c r="M44" s="1357">
        <v>44981</v>
      </c>
      <c r="N44" s="919"/>
      <c r="O44" s="919"/>
      <c r="P44" s="919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27" t="s">
        <v>1061</v>
      </c>
      <c r="D45" s="563"/>
      <c r="E45" s="1252" t="s">
        <v>70</v>
      </c>
      <c r="F45" s="1254"/>
      <c r="G45" s="495">
        <v>55000</v>
      </c>
      <c r="H45" s="515">
        <v>55000</v>
      </c>
      <c r="I45" s="495">
        <v>55000</v>
      </c>
      <c r="J45" s="515">
        <v>55000</v>
      </c>
      <c r="K45" s="1356">
        <v>1011</v>
      </c>
      <c r="L45" s="1356">
        <v>3331</v>
      </c>
      <c r="M45" s="1357">
        <v>44981</v>
      </c>
      <c r="N45" s="919"/>
      <c r="O45" s="919"/>
      <c r="P45" s="919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361"/>
      <c r="D46" s="563"/>
      <c r="E46" s="1252"/>
      <c r="F46" s="1254"/>
      <c r="G46" s="495"/>
      <c r="H46" s="515"/>
      <c r="I46" s="495"/>
      <c r="J46" s="515"/>
      <c r="K46" s="1356"/>
      <c r="L46" s="1356"/>
      <c r="M46" s="1357"/>
      <c r="N46" s="919"/>
      <c r="O46" s="919"/>
      <c r="P46" s="919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8.5" customHeight="1">
      <c r="B47" s="116"/>
      <c r="C47" s="1227" t="s">
        <v>1064</v>
      </c>
      <c r="D47" s="563"/>
      <c r="E47" s="1252" t="s">
        <v>70</v>
      </c>
      <c r="F47" s="1254"/>
      <c r="G47" s="495">
        <v>138999</v>
      </c>
      <c r="H47" s="515">
        <v>138999</v>
      </c>
      <c r="I47" s="495">
        <v>138999</v>
      </c>
      <c r="J47" s="515">
        <v>138999</v>
      </c>
      <c r="K47" s="1356" t="s">
        <v>1099</v>
      </c>
      <c r="L47" s="1356" t="s">
        <v>1068</v>
      </c>
      <c r="M47" s="1357" t="s">
        <v>1070</v>
      </c>
      <c r="N47" s="919"/>
      <c r="O47" s="919"/>
      <c r="P47" s="919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8.5" customHeight="1">
      <c r="B48" s="116"/>
      <c r="C48" s="1347" t="s">
        <v>1075</v>
      </c>
      <c r="D48" s="1348"/>
      <c r="E48" s="1349" t="s">
        <v>70</v>
      </c>
      <c r="F48" s="1350"/>
      <c r="G48" s="495">
        <v>-50000</v>
      </c>
      <c r="H48" s="515"/>
      <c r="I48" s="495">
        <v>-50000</v>
      </c>
      <c r="J48" s="515"/>
      <c r="K48" s="1356"/>
      <c r="L48" s="1356"/>
      <c r="M48" s="1357"/>
      <c r="N48" s="919"/>
      <c r="O48" s="919"/>
      <c r="P48" s="919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8.5" customHeight="1">
      <c r="B49" s="116"/>
      <c r="C49" s="1347" t="s">
        <v>1074</v>
      </c>
      <c r="D49" s="1348"/>
      <c r="E49" s="1349" t="s">
        <v>70</v>
      </c>
      <c r="F49" s="1350"/>
      <c r="G49" s="495">
        <v>300000</v>
      </c>
      <c r="H49" s="515"/>
      <c r="I49" s="495">
        <v>0</v>
      </c>
      <c r="J49" s="515"/>
      <c r="K49" s="1356"/>
      <c r="L49" s="1356"/>
      <c r="M49" s="1357"/>
      <c r="N49" s="919"/>
      <c r="O49" s="919"/>
      <c r="P49" s="919"/>
      <c r="Q49" s="105"/>
      <c r="S49" s="409"/>
      <c r="T49" s="411"/>
      <c r="U49" s="1261"/>
      <c r="V49" s="126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8.5" customHeight="1">
      <c r="B50" s="116"/>
      <c r="C50" s="1347" t="s">
        <v>1074</v>
      </c>
      <c r="D50" s="1348"/>
      <c r="E50" s="1349" t="s">
        <v>70</v>
      </c>
      <c r="F50" s="1350"/>
      <c r="G50" s="495">
        <v>300000</v>
      </c>
      <c r="H50" s="515"/>
      <c r="I50" s="495">
        <v>300000</v>
      </c>
      <c r="J50" s="515"/>
      <c r="K50" s="1356"/>
      <c r="L50" s="1356"/>
      <c r="M50" s="1357"/>
      <c r="N50" s="919"/>
      <c r="O50" s="919"/>
      <c r="P50" s="919"/>
      <c r="Q50" s="105"/>
      <c r="S50" s="409"/>
      <c r="T50" s="411"/>
      <c r="U50" s="1261"/>
      <c r="V50" s="126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8.5" customHeight="1">
      <c r="B51" s="116"/>
      <c r="C51" s="1347" t="s">
        <v>1084</v>
      </c>
      <c r="D51" s="1348"/>
      <c r="E51" s="1349" t="s">
        <v>70</v>
      </c>
      <c r="F51" s="1350"/>
      <c r="G51" s="495">
        <v>290000</v>
      </c>
      <c r="H51" s="515"/>
      <c r="I51" s="495">
        <v>290000</v>
      </c>
      <c r="J51" s="515"/>
      <c r="K51" s="1356"/>
      <c r="L51" s="1356"/>
      <c r="M51" s="1357"/>
      <c r="N51" s="919"/>
      <c r="O51" s="919"/>
      <c r="P51" s="919"/>
      <c r="Q51" s="105"/>
      <c r="S51" s="409"/>
      <c r="T51" s="411"/>
      <c r="U51" s="1261"/>
      <c r="V51" s="126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8.5" customHeight="1">
      <c r="B52" s="116"/>
      <c r="C52" s="1347" t="s">
        <v>1065</v>
      </c>
      <c r="D52" s="1348"/>
      <c r="E52" s="1349" t="s">
        <v>70</v>
      </c>
      <c r="F52" s="1350"/>
      <c r="G52" s="495">
        <v>77940.93</v>
      </c>
      <c r="H52" s="515">
        <v>77940.93</v>
      </c>
      <c r="I52" s="495">
        <v>77940.93</v>
      </c>
      <c r="J52" s="515">
        <v>77940.93</v>
      </c>
      <c r="K52" s="1356" t="s">
        <v>1100</v>
      </c>
      <c r="L52" s="1356">
        <v>3302</v>
      </c>
      <c r="M52" s="1357">
        <v>44981</v>
      </c>
      <c r="N52" s="919"/>
      <c r="O52" s="919"/>
      <c r="P52" s="919"/>
      <c r="Q52" s="105"/>
      <c r="S52" s="409"/>
      <c r="T52" s="411"/>
      <c r="U52" s="1261"/>
      <c r="V52" s="126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1336"/>
      <c r="D53" s="565"/>
      <c r="E53" s="1256"/>
      <c r="F53" s="1255"/>
      <c r="G53" s="490"/>
      <c r="H53" s="516"/>
      <c r="I53" s="490"/>
      <c r="J53" s="516"/>
      <c r="K53" s="1356"/>
      <c r="L53" s="1356"/>
      <c r="M53" s="1357"/>
      <c r="N53" s="919"/>
      <c r="O53" s="919"/>
      <c r="P53" s="919"/>
      <c r="Q53" s="105"/>
      <c r="S53" s="409"/>
      <c r="T53" s="411"/>
      <c r="U53" s="1261"/>
      <c r="V53" s="126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1337"/>
      <c r="D54" s="1338"/>
      <c r="E54" s="1344"/>
      <c r="F54" s="1345"/>
      <c r="G54" s="1341"/>
      <c r="H54" s="1346"/>
      <c r="I54" s="1258"/>
      <c r="J54" s="1258"/>
      <c r="K54" s="1358"/>
      <c r="L54" s="1358"/>
      <c r="M54" s="1359"/>
      <c r="N54" s="919"/>
      <c r="O54" s="919"/>
      <c r="P54" s="919"/>
      <c r="Q54" s="105"/>
      <c r="S54" s="409"/>
      <c r="T54" s="411"/>
      <c r="U54" s="1261"/>
      <c r="V54" s="126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 thickBot="1">
      <c r="B55" s="116"/>
      <c r="C55" s="1450" t="s">
        <v>439</v>
      </c>
      <c r="D55" s="1451"/>
      <c r="E55" s="1451"/>
      <c r="F55" s="1452"/>
      <c r="G55" s="175">
        <f>SUM(G40:G53)</f>
        <v>2210125.99</v>
      </c>
      <c r="H55" s="175">
        <f>SUM(H40:H53)</f>
        <v>1528883.75</v>
      </c>
      <c r="I55" s="175">
        <f>SUM(I40:I53)</f>
        <v>1910125.99</v>
      </c>
      <c r="J55" s="175">
        <f>SUM(J40:J53)</f>
        <v>1528883.75</v>
      </c>
      <c r="K55" s="215"/>
      <c r="L55" s="153"/>
      <c r="M55" s="153"/>
      <c r="N55" s="153"/>
      <c r="O55" s="153"/>
      <c r="P55" s="153"/>
      <c r="Q55" s="105"/>
      <c r="S55" s="409"/>
      <c r="T55" s="411"/>
      <c r="U55" s="1261"/>
      <c r="V55" s="126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782"/>
      <c r="D56" s="782"/>
      <c r="E56" s="782"/>
      <c r="F56" s="1263" t="s">
        <v>1011</v>
      </c>
      <c r="G56" s="217">
        <f>SUMIF(E40:E53,"Cabildo Insular de Tenerife",G40:G53)</f>
        <v>2210125.99</v>
      </c>
      <c r="H56" s="217">
        <f>SUMIF(E40:E53,"Cabildo Insular de Tenerife",H40:H53)</f>
        <v>1528883.75</v>
      </c>
      <c r="I56" s="217">
        <f>SUMIF(E40:E53,"Cabildo Insular de Tenerife",I40:I53)</f>
        <v>1910125.99</v>
      </c>
      <c r="J56" s="217">
        <f>SUMIF(E40:E53,"Cabildo Insular de Tenerife",J40:J53)</f>
        <v>1528883.75</v>
      </c>
      <c r="K56" s="153"/>
      <c r="L56" s="153"/>
      <c r="M56" s="153"/>
      <c r="N56" s="153"/>
      <c r="O56" s="153"/>
      <c r="P56" s="153"/>
      <c r="Q56" s="105"/>
      <c r="S56" s="409"/>
      <c r="T56" s="411"/>
      <c r="U56" s="1261"/>
      <c r="V56" s="126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216"/>
      <c r="D57" s="216"/>
      <c r="E57" s="217"/>
      <c r="F57" s="217"/>
      <c r="G57" s="218"/>
      <c r="H57" s="218"/>
      <c r="I57" s="218"/>
      <c r="J57" s="218"/>
      <c r="K57" s="217"/>
      <c r="L57" s="217"/>
      <c r="M57" s="219"/>
      <c r="N57" s="219"/>
      <c r="O57" s="219"/>
      <c r="P57" s="2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s="114" customFormat="1" ht="30" customHeight="1">
      <c r="B58" s="110"/>
      <c r="C58" s="65" t="s">
        <v>702</v>
      </c>
      <c r="D58" s="21"/>
      <c r="E58" s="95"/>
      <c r="F58" s="95"/>
      <c r="G58" s="95"/>
      <c r="H58" s="95"/>
      <c r="I58" s="95"/>
      <c r="J58" s="95"/>
      <c r="K58" s="95"/>
      <c r="L58" s="95"/>
      <c r="M58" s="95"/>
      <c r="N58" s="219"/>
      <c r="O58" s="219"/>
      <c r="P58" s="219"/>
      <c r="Q58" s="113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s="114" customFormat="1" ht="30" customHeight="1">
      <c r="B59" s="110"/>
      <c r="C59" s="1461" t="s">
        <v>779</v>
      </c>
      <c r="D59" s="1462"/>
      <c r="E59" s="1467"/>
      <c r="F59" s="1468"/>
      <c r="G59" s="1457" t="s">
        <v>788</v>
      </c>
      <c r="H59" s="1458"/>
      <c r="I59" s="1457" t="s">
        <v>789</v>
      </c>
      <c r="J59" s="1458"/>
      <c r="K59" s="896"/>
      <c r="L59" s="896"/>
      <c r="M59" s="896"/>
      <c r="N59" s="219"/>
      <c r="O59" s="219"/>
      <c r="P59" s="219"/>
      <c r="Q59" s="113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1459" t="s">
        <v>780</v>
      </c>
      <c r="D60" s="1460"/>
      <c r="E60" s="1465" t="s">
        <v>434</v>
      </c>
      <c r="F60" s="1466"/>
      <c r="G60" s="896">
        <f>ejercicio-1</f>
        <v>2019</v>
      </c>
      <c r="H60" s="896">
        <f>ejercicio</f>
        <v>2020</v>
      </c>
      <c r="I60" s="896">
        <f>ejercicio-1</f>
        <v>2019</v>
      </c>
      <c r="J60" s="896">
        <f>ejercicio</f>
        <v>2020</v>
      </c>
      <c r="K60" s="896" t="s">
        <v>436</v>
      </c>
      <c r="L60" s="896" t="s">
        <v>438</v>
      </c>
      <c r="M60" s="896" t="s">
        <v>437</v>
      </c>
      <c r="N60" s="219"/>
      <c r="O60" s="219"/>
      <c r="P60" s="2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982" t="s">
        <v>1057</v>
      </c>
      <c r="D61" s="561"/>
      <c r="E61" s="1463"/>
      <c r="F61" s="1464"/>
      <c r="G61" s="482">
        <v>1398851.15</v>
      </c>
      <c r="H61" s="511">
        <f>1380732.18+52428.25</f>
        <v>1433160.43</v>
      </c>
      <c r="I61" s="888">
        <v>1398851.15</v>
      </c>
      <c r="J61" s="888">
        <v>1433160.43</v>
      </c>
      <c r="K61" s="837"/>
      <c r="L61" s="837"/>
      <c r="M61" s="838"/>
      <c r="N61" s="219"/>
      <c r="O61" s="219"/>
      <c r="P61" s="2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2"/>
      <c r="D62" s="563"/>
      <c r="E62" s="1453"/>
      <c r="F62" s="1454"/>
      <c r="G62" s="493"/>
      <c r="H62" s="513"/>
      <c r="I62" s="889"/>
      <c r="J62" s="889"/>
      <c r="K62" s="839"/>
      <c r="L62" s="839"/>
      <c r="M62" s="840"/>
      <c r="N62" s="219"/>
      <c r="O62" s="219"/>
      <c r="P62" s="2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562"/>
      <c r="D63" s="563"/>
      <c r="E63" s="1469"/>
      <c r="F63" s="1470"/>
      <c r="G63" s="493"/>
      <c r="H63" s="513"/>
      <c r="I63" s="889"/>
      <c r="J63" s="889"/>
      <c r="K63" s="839"/>
      <c r="L63" s="839"/>
      <c r="M63" s="840"/>
      <c r="N63" s="919"/>
      <c r="O63" s="919"/>
      <c r="P63" s="919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562"/>
      <c r="D64" s="563"/>
      <c r="E64" s="1469"/>
      <c r="F64" s="1470"/>
      <c r="G64" s="493"/>
      <c r="H64" s="513"/>
      <c r="I64" s="889"/>
      <c r="J64" s="889"/>
      <c r="K64" s="839"/>
      <c r="L64" s="839"/>
      <c r="M64" s="840"/>
      <c r="N64" s="919"/>
      <c r="O64" s="919"/>
      <c r="P64" s="9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562"/>
      <c r="D65" s="563"/>
      <c r="E65" s="1469"/>
      <c r="F65" s="1470"/>
      <c r="G65" s="486"/>
      <c r="H65" s="514"/>
      <c r="I65" s="890"/>
      <c r="J65" s="890"/>
      <c r="K65" s="841"/>
      <c r="L65" s="841"/>
      <c r="M65" s="842"/>
      <c r="N65" s="919"/>
      <c r="O65" s="919"/>
      <c r="P65" s="919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62"/>
      <c r="D66" s="563"/>
      <c r="E66" s="1469"/>
      <c r="F66" s="1470"/>
      <c r="G66" s="486"/>
      <c r="H66" s="514"/>
      <c r="I66" s="890"/>
      <c r="J66" s="890"/>
      <c r="K66" s="841"/>
      <c r="L66" s="841"/>
      <c r="M66" s="842"/>
      <c r="N66" s="919"/>
      <c r="O66" s="919"/>
      <c r="P66" s="919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2"/>
      <c r="D67" s="563"/>
      <c r="E67" s="1453"/>
      <c r="F67" s="1454"/>
      <c r="G67" s="486"/>
      <c r="H67" s="514"/>
      <c r="I67" s="890"/>
      <c r="J67" s="890"/>
      <c r="K67" s="841"/>
      <c r="L67" s="841"/>
      <c r="M67" s="842"/>
      <c r="N67" s="919"/>
      <c r="O67" s="919"/>
      <c r="P67" s="919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3"/>
      <c r="F68" s="1454"/>
      <c r="G68" s="495"/>
      <c r="H68" s="515"/>
      <c r="I68" s="891"/>
      <c r="J68" s="891"/>
      <c r="K68" s="843"/>
      <c r="L68" s="843"/>
      <c r="M68" s="844"/>
      <c r="N68" s="919"/>
      <c r="O68" s="919"/>
      <c r="P68" s="9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3"/>
      <c r="F69" s="1454"/>
      <c r="G69" s="495"/>
      <c r="H69" s="515"/>
      <c r="I69" s="891"/>
      <c r="J69" s="891"/>
      <c r="K69" s="843"/>
      <c r="L69" s="843"/>
      <c r="M69" s="844"/>
      <c r="N69" s="919"/>
      <c r="O69" s="919"/>
      <c r="P69" s="9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4"/>
      <c r="D70" s="565"/>
      <c r="E70" s="1455"/>
      <c r="F70" s="1456"/>
      <c r="G70" s="490"/>
      <c r="H70" s="516"/>
      <c r="I70" s="892"/>
      <c r="J70" s="892"/>
      <c r="K70" s="845"/>
      <c r="L70" s="845"/>
      <c r="M70" s="846"/>
      <c r="N70" s="919"/>
      <c r="O70" s="919"/>
      <c r="P70" s="919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 thickBot="1">
      <c r="B71" s="116"/>
      <c r="C71" s="1450" t="s">
        <v>439</v>
      </c>
      <c r="D71" s="1451"/>
      <c r="E71" s="1451"/>
      <c r="F71" s="1452"/>
      <c r="G71" s="175">
        <f>SUM(G61:G70)</f>
        <v>1398851.15</v>
      </c>
      <c r="H71" s="175">
        <f>SUM(H61:H70)</f>
        <v>1433160.43</v>
      </c>
      <c r="I71" s="175">
        <f>SUM(I61:I70)</f>
        <v>1398851.15</v>
      </c>
      <c r="J71" s="175">
        <f>SUM(J61:J70)</f>
        <v>1433160.43</v>
      </c>
      <c r="K71" s="215"/>
      <c r="L71" s="153"/>
      <c r="M71" s="153"/>
      <c r="N71" s="153"/>
      <c r="O71" s="153"/>
      <c r="P71" s="153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216"/>
      <c r="D72" s="216"/>
      <c r="E72" s="217"/>
      <c r="F72" s="217"/>
      <c r="G72" s="218"/>
      <c r="H72" s="218"/>
      <c r="I72" s="218"/>
      <c r="J72" s="218"/>
      <c r="K72" s="217"/>
      <c r="L72" s="217"/>
      <c r="M72" s="219"/>
      <c r="N72" s="219"/>
      <c r="O72" s="219"/>
      <c r="P72" s="219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s="114" customFormat="1" ht="30" customHeight="1">
      <c r="B73" s="110"/>
      <c r="C73" s="65" t="s">
        <v>802</v>
      </c>
      <c r="D73" s="21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113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1435" t="s">
        <v>779</v>
      </c>
      <c r="D74" s="1437"/>
      <c r="E74" s="1457" t="s">
        <v>434</v>
      </c>
      <c r="F74" s="1458"/>
      <c r="G74" s="896">
        <f>ejercicio-1</f>
        <v>2019</v>
      </c>
      <c r="H74" s="896">
        <f>ejercicio</f>
        <v>2020</v>
      </c>
      <c r="I74" s="896" t="s">
        <v>436</v>
      </c>
      <c r="J74" s="896" t="s">
        <v>438</v>
      </c>
      <c r="K74" s="896" t="s">
        <v>437</v>
      </c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0"/>
      <c r="D75" s="561"/>
      <c r="E75" s="1453"/>
      <c r="F75" s="1454"/>
      <c r="G75" s="482"/>
      <c r="H75" s="511"/>
      <c r="I75" s="837"/>
      <c r="J75" s="837"/>
      <c r="K75" s="838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2"/>
      <c r="D76" s="563"/>
      <c r="E76" s="1453"/>
      <c r="F76" s="1454"/>
      <c r="G76" s="493"/>
      <c r="H76" s="513"/>
      <c r="I76" s="839"/>
      <c r="J76" s="839"/>
      <c r="K76" s="840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2"/>
      <c r="D77" s="563"/>
      <c r="E77" s="1453"/>
      <c r="F77" s="1454"/>
      <c r="G77" s="493"/>
      <c r="H77" s="513"/>
      <c r="I77" s="839"/>
      <c r="J77" s="839"/>
      <c r="K77" s="840"/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2"/>
      <c r="D78" s="563"/>
      <c r="E78" s="1453"/>
      <c r="F78" s="1454"/>
      <c r="G78" s="493"/>
      <c r="H78" s="513"/>
      <c r="I78" s="839"/>
      <c r="J78" s="839"/>
      <c r="K78" s="840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2"/>
      <c r="D79" s="563"/>
      <c r="E79" s="1453"/>
      <c r="F79" s="1454"/>
      <c r="G79" s="486"/>
      <c r="H79" s="514"/>
      <c r="I79" s="841"/>
      <c r="J79" s="841"/>
      <c r="K79" s="842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2"/>
      <c r="D80" s="563"/>
      <c r="E80" s="1453"/>
      <c r="F80" s="1454"/>
      <c r="G80" s="486"/>
      <c r="H80" s="514"/>
      <c r="I80" s="841"/>
      <c r="J80" s="841"/>
      <c r="K80" s="842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2"/>
      <c r="D81" s="563"/>
      <c r="E81" s="1453"/>
      <c r="F81" s="1454"/>
      <c r="G81" s="486"/>
      <c r="H81" s="514"/>
      <c r="I81" s="841"/>
      <c r="J81" s="841"/>
      <c r="K81" s="842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2"/>
      <c r="D82" s="563"/>
      <c r="E82" s="1453"/>
      <c r="F82" s="1454"/>
      <c r="G82" s="495"/>
      <c r="H82" s="515"/>
      <c r="I82" s="843"/>
      <c r="J82" s="843"/>
      <c r="K82" s="844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562"/>
      <c r="D83" s="563"/>
      <c r="E83" s="1453"/>
      <c r="F83" s="1454"/>
      <c r="G83" s="495"/>
      <c r="H83" s="515"/>
      <c r="I83" s="843"/>
      <c r="J83" s="843"/>
      <c r="K83" s="844"/>
      <c r="L83" s="96"/>
      <c r="M83" s="96"/>
      <c r="N83" s="96"/>
      <c r="O83" s="96"/>
      <c r="P83" s="9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564"/>
      <c r="D84" s="565"/>
      <c r="E84" s="1453"/>
      <c r="F84" s="1454"/>
      <c r="G84" s="490"/>
      <c r="H84" s="516"/>
      <c r="I84" s="845"/>
      <c r="J84" s="845"/>
      <c r="K84" s="846"/>
      <c r="L84" s="96"/>
      <c r="M84" s="96"/>
      <c r="N84" s="96"/>
      <c r="O84" s="96"/>
      <c r="P84" s="9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 thickBot="1">
      <c r="B85" s="116"/>
      <c r="C85" s="1450" t="s">
        <v>803</v>
      </c>
      <c r="D85" s="1451"/>
      <c r="E85" s="1451"/>
      <c r="F85" s="1452"/>
      <c r="G85" s="175">
        <f>SUM(G75:G84)</f>
        <v>0</v>
      </c>
      <c r="H85" s="175">
        <f>SUM(H75:H84)</f>
        <v>0</v>
      </c>
      <c r="I85" s="95"/>
      <c r="J85" s="95"/>
      <c r="K85" s="170"/>
      <c r="L85" s="153"/>
      <c r="M85" s="153"/>
      <c r="N85" s="153"/>
      <c r="O85" s="153"/>
      <c r="P85" s="153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216"/>
      <c r="D86" s="216"/>
      <c r="E86" s="217"/>
      <c r="F86" s="217"/>
      <c r="G86" s="218"/>
      <c r="H86" s="218"/>
      <c r="I86" s="218"/>
      <c r="J86" s="218"/>
      <c r="K86" s="218"/>
      <c r="L86" s="95"/>
      <c r="M86" s="95"/>
      <c r="N86" s="170"/>
      <c r="O86" s="217"/>
      <c r="P86" s="219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171" t="s">
        <v>782</v>
      </c>
      <c r="D87" s="169"/>
      <c r="E87" s="170"/>
      <c r="F87" s="170"/>
      <c r="G87" s="170"/>
      <c r="H87" s="170"/>
      <c r="I87" s="170"/>
      <c r="J87" s="170"/>
      <c r="K87" s="170"/>
      <c r="L87" s="95"/>
      <c r="M87" s="95"/>
      <c r="N87" s="170"/>
      <c r="O87" s="170"/>
      <c r="P87" s="95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2"/>
      <c r="D88" s="882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4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18">
      <c r="B90" s="116"/>
      <c r="C90" s="885"/>
      <c r="D90" s="885"/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7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>
      <c r="B91" s="116"/>
      <c r="C91" s="885"/>
      <c r="D91" s="885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7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>
      <c r="B92" s="116"/>
      <c r="C92" s="885"/>
      <c r="D92" s="885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7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>
      <c r="B93" s="116"/>
      <c r="C93" s="885"/>
      <c r="D93" s="885"/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7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>
      <c r="B94" s="116"/>
      <c r="C94" s="885"/>
      <c r="D94" s="885"/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7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>
      <c r="B95" s="116"/>
      <c r="C95" s="885"/>
      <c r="D95" s="885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7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18">
      <c r="B96" s="116"/>
      <c r="C96" s="885"/>
      <c r="D96" s="885"/>
      <c r="E96" s="886"/>
      <c r="F96" s="886"/>
      <c r="G96" s="886"/>
      <c r="H96" s="886"/>
      <c r="I96" s="886"/>
      <c r="J96" s="886"/>
      <c r="K96" s="886"/>
      <c r="L96" s="886"/>
      <c r="M96" s="886"/>
      <c r="N96" s="886"/>
      <c r="O96" s="886"/>
      <c r="P96" s="887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18">
      <c r="B97" s="116"/>
      <c r="C97" s="885"/>
      <c r="D97" s="885"/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7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s="615" customFormat="1" ht="18">
      <c r="B98" s="638"/>
      <c r="C98" s="694" t="s">
        <v>783</v>
      </c>
      <c r="D98" s="1282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7"/>
      <c r="T98" s="989"/>
      <c r="U98" s="989"/>
      <c r="V98" s="989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90"/>
    </row>
    <row r="99" spans="2:33" s="615" customFormat="1" ht="18">
      <c r="B99" s="638"/>
      <c r="C99" s="1283" t="s">
        <v>795</v>
      </c>
      <c r="D99" s="1282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7"/>
      <c r="T99" s="989"/>
      <c r="U99" s="989"/>
      <c r="V99" s="989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90"/>
    </row>
    <row r="100" spans="2:33" s="615" customFormat="1" ht="18">
      <c r="B100" s="638"/>
      <c r="C100" s="1283" t="s">
        <v>793</v>
      </c>
      <c r="D100" s="1282"/>
      <c r="E100" s="696"/>
      <c r="F100" s="696"/>
      <c r="G100" s="1281">
        <f>ejercicio-1</f>
        <v>2019</v>
      </c>
      <c r="H100" s="696" t="s">
        <v>794</v>
      </c>
      <c r="I100" s="696"/>
      <c r="J100" s="696"/>
      <c r="K100" s="1281">
        <f>ejercicio</f>
        <v>2020</v>
      </c>
      <c r="L100" s="696"/>
      <c r="M100" s="696"/>
      <c r="N100" s="617"/>
      <c r="O100" s="696"/>
      <c r="P100" s="636"/>
      <c r="Q100" s="626"/>
      <c r="S100" s="987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90"/>
    </row>
    <row r="101" spans="2:33" s="615" customFormat="1" ht="18">
      <c r="B101" s="638"/>
      <c r="C101" s="1283" t="s">
        <v>797</v>
      </c>
      <c r="D101" s="1282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7"/>
      <c r="T101" s="989"/>
      <c r="U101" s="989"/>
      <c r="V101" s="989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90"/>
    </row>
    <row r="102" spans="2:33" s="615" customFormat="1" ht="18">
      <c r="B102" s="638"/>
      <c r="C102" s="1282" t="s">
        <v>796</v>
      </c>
      <c r="D102" s="1282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7"/>
      <c r="T102" s="989"/>
      <c r="U102" s="989"/>
      <c r="V102" s="989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90"/>
    </row>
    <row r="103" spans="2:33" s="615" customFormat="1" ht="18">
      <c r="B103" s="638"/>
      <c r="C103" s="1283" t="s">
        <v>798</v>
      </c>
      <c r="D103" s="1282"/>
      <c r="E103" s="696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36"/>
      <c r="Q103" s="626"/>
      <c r="S103" s="987"/>
      <c r="T103" s="989"/>
      <c r="U103" s="989"/>
      <c r="V103" s="989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90"/>
    </row>
    <row r="104" spans="2:33" s="615" customFormat="1" ht="18">
      <c r="B104" s="638"/>
      <c r="C104" s="1282" t="s">
        <v>784</v>
      </c>
      <c r="D104" s="1282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7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90"/>
    </row>
    <row r="105" spans="2:33" s="615" customFormat="1" ht="18">
      <c r="B105" s="638"/>
      <c r="C105" s="1282" t="s">
        <v>804</v>
      </c>
      <c r="D105" s="1282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7"/>
      <c r="T105" s="989"/>
      <c r="U105" s="989"/>
      <c r="V105" s="989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90"/>
    </row>
    <row r="106" spans="2:33" s="615" customFormat="1" ht="18">
      <c r="B106" s="638"/>
      <c r="C106" s="1282" t="s">
        <v>785</v>
      </c>
      <c r="D106" s="1282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7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90"/>
    </row>
    <row r="107" spans="2:33" s="615" customFormat="1" ht="18">
      <c r="B107" s="638"/>
      <c r="C107" s="1283" t="s">
        <v>799</v>
      </c>
      <c r="D107" s="1282"/>
      <c r="E107" s="696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36"/>
      <c r="Q107" s="626"/>
      <c r="S107" s="987"/>
      <c r="T107" s="989"/>
      <c r="U107" s="989"/>
      <c r="V107" s="989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90"/>
    </row>
    <row r="108" spans="2:33" s="615" customFormat="1" ht="18">
      <c r="B108" s="638"/>
      <c r="C108" s="1283" t="s">
        <v>806</v>
      </c>
      <c r="D108" s="1282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36"/>
      <c r="Q108" s="626"/>
      <c r="S108" s="987"/>
      <c r="T108" s="989"/>
      <c r="U108" s="989"/>
      <c r="V108" s="989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90"/>
    </row>
    <row r="109" spans="2:33" s="615" customFormat="1" ht="18">
      <c r="B109" s="638"/>
      <c r="C109" s="1282" t="s">
        <v>790</v>
      </c>
      <c r="D109" s="1282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36"/>
      <c r="Q109" s="626"/>
      <c r="S109" s="987"/>
      <c r="T109" s="989"/>
      <c r="U109" s="989"/>
      <c r="V109" s="989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90"/>
    </row>
    <row r="110" spans="2:33" s="615" customFormat="1" ht="18">
      <c r="B110" s="638"/>
      <c r="C110" s="1283" t="s">
        <v>800</v>
      </c>
      <c r="D110" s="1282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7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989"/>
      <c r="AE110" s="989"/>
      <c r="AF110" s="989"/>
      <c r="AG110" s="990"/>
    </row>
    <row r="111" spans="2:33" s="1289" customFormat="1" ht="18">
      <c r="B111" s="1284"/>
      <c r="C111" s="1285" t="s">
        <v>805</v>
      </c>
      <c r="D111" s="1286"/>
      <c r="E111" s="1287"/>
      <c r="F111" s="1287"/>
      <c r="G111" s="1287"/>
      <c r="H111" s="1287"/>
      <c r="I111" s="1287"/>
      <c r="J111" s="1287"/>
      <c r="K111" s="1287"/>
      <c r="L111" s="1287"/>
      <c r="M111" s="1287"/>
      <c r="N111" s="1287"/>
      <c r="O111" s="1287"/>
      <c r="P111" s="1288"/>
      <c r="Q111" s="990"/>
      <c r="S111" s="987"/>
      <c r="T111" s="989"/>
      <c r="U111" s="989"/>
      <c r="V111" s="989"/>
      <c r="W111" s="989"/>
      <c r="X111" s="989"/>
      <c r="Y111" s="989"/>
      <c r="Z111" s="989"/>
      <c r="AA111" s="989"/>
      <c r="AB111" s="989"/>
      <c r="AC111" s="989"/>
      <c r="AD111" s="989"/>
      <c r="AE111" s="989"/>
      <c r="AF111" s="989"/>
      <c r="AG111" s="990"/>
    </row>
    <row r="112" spans="2:33" s="615" customFormat="1" ht="18">
      <c r="B112" s="638"/>
      <c r="C112" s="1282" t="s">
        <v>791</v>
      </c>
      <c r="D112" s="1282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36"/>
      <c r="Q112" s="626"/>
      <c r="S112" s="987"/>
      <c r="T112" s="989"/>
      <c r="U112" s="989"/>
      <c r="V112" s="989"/>
      <c r="W112" s="989"/>
      <c r="X112" s="989"/>
      <c r="Y112" s="989"/>
      <c r="Z112" s="989"/>
      <c r="AA112" s="989"/>
      <c r="AB112" s="989"/>
      <c r="AC112" s="989"/>
      <c r="AD112" s="989"/>
      <c r="AE112" s="989"/>
      <c r="AF112" s="989"/>
      <c r="AG112" s="990"/>
    </row>
    <row r="113" spans="2:33" s="615" customFormat="1" ht="18">
      <c r="B113" s="638"/>
      <c r="C113" s="1283" t="s">
        <v>801</v>
      </c>
      <c r="D113" s="1282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36"/>
      <c r="Q113" s="626"/>
      <c r="S113" s="987"/>
      <c r="T113" s="989"/>
      <c r="U113" s="989"/>
      <c r="V113" s="989"/>
      <c r="W113" s="989"/>
      <c r="X113" s="989"/>
      <c r="Y113" s="989"/>
      <c r="Z113" s="989"/>
      <c r="AA113" s="989"/>
      <c r="AB113" s="989"/>
      <c r="AC113" s="989"/>
      <c r="AD113" s="989"/>
      <c r="AE113" s="989"/>
      <c r="AF113" s="989"/>
      <c r="AG113" s="990"/>
    </row>
    <row r="114" spans="2:33" s="615" customFormat="1" ht="18">
      <c r="B114" s="638"/>
      <c r="C114" s="1282" t="s">
        <v>792</v>
      </c>
      <c r="D114" s="1282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36"/>
      <c r="Q114" s="626"/>
      <c r="S114" s="987"/>
      <c r="T114" s="989"/>
      <c r="U114" s="989"/>
      <c r="V114" s="989"/>
      <c r="W114" s="989"/>
      <c r="X114" s="989"/>
      <c r="Y114" s="989"/>
      <c r="Z114" s="989"/>
      <c r="AA114" s="989"/>
      <c r="AB114" s="989"/>
      <c r="AC114" s="989"/>
      <c r="AD114" s="989"/>
      <c r="AE114" s="989"/>
      <c r="AF114" s="989"/>
      <c r="AG114" s="990"/>
    </row>
    <row r="115" spans="2:33" s="615" customFormat="1" ht="22.5" customHeight="1" thickBot="1">
      <c r="B115" s="697"/>
      <c r="C115" s="1369"/>
      <c r="D115" s="1369"/>
      <c r="E115" s="1369"/>
      <c r="F115" s="1369"/>
      <c r="G115" s="1369"/>
      <c r="H115" s="1268"/>
      <c r="I115" s="1268"/>
      <c r="J115" s="1268"/>
      <c r="K115" s="1268"/>
      <c r="L115" s="1268"/>
      <c r="M115" s="1268"/>
      <c r="N115" s="1268"/>
      <c r="O115" s="1268"/>
      <c r="P115" s="1269"/>
      <c r="Q115" s="699"/>
      <c r="S115" s="1023"/>
      <c r="T115" s="1024"/>
      <c r="U115" s="1024"/>
      <c r="V115" s="1024"/>
      <c r="W115" s="1024"/>
      <c r="X115" s="1024"/>
      <c r="Y115" s="1024"/>
      <c r="Z115" s="1024"/>
      <c r="AA115" s="1024"/>
      <c r="AB115" s="1024"/>
      <c r="AC115" s="1024"/>
      <c r="AD115" s="1024"/>
      <c r="AE115" s="1024"/>
      <c r="AF115" s="1024"/>
      <c r="AG115" s="1025"/>
    </row>
    <row r="116" spans="3:18" s="615" customFormat="1" ht="22.5" customHeight="1">
      <c r="C116" s="624"/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  <c r="R116" s="615" t="s">
        <v>936</v>
      </c>
    </row>
    <row r="117" spans="3:16" s="615" customFormat="1" ht="12.75">
      <c r="C117" s="700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1026" t="s">
        <v>53</v>
      </c>
    </row>
    <row r="118" spans="3:16" s="615" customFormat="1" ht="12.75">
      <c r="C118" s="702" t="s">
        <v>71</v>
      </c>
      <c r="D118" s="624"/>
      <c r="E118" s="625"/>
      <c r="F118" s="625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3:16" s="615" customFormat="1" ht="12.75">
      <c r="C119" s="702" t="s">
        <v>72</v>
      </c>
      <c r="D119" s="624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5"/>
      <c r="P119" s="625"/>
    </row>
    <row r="120" spans="3:16" s="615" customFormat="1" ht="12.75">
      <c r="C120" s="702" t="s">
        <v>73</v>
      </c>
      <c r="D120" s="624"/>
      <c r="E120" s="625"/>
      <c r="F120" s="625"/>
      <c r="G120" s="625"/>
      <c r="H120" s="625"/>
      <c r="I120" s="625"/>
      <c r="J120" s="625"/>
      <c r="K120" s="625"/>
      <c r="L120" s="625"/>
      <c r="M120" s="625"/>
      <c r="N120" s="625"/>
      <c r="O120" s="625"/>
      <c r="P120" s="625"/>
    </row>
    <row r="121" spans="3:16" s="615" customFormat="1" ht="12.75">
      <c r="C121" s="702" t="s">
        <v>74</v>
      </c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</row>
    <row r="122" spans="3:16" s="615" customFormat="1" ht="22.5" customHeight="1">
      <c r="C122" s="624"/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</row>
    <row r="123" spans="3:16" s="615" customFormat="1" ht="12.75">
      <c r="C123" s="624"/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</row>
    <row r="124" spans="3:16" s="615" customFormat="1" ht="12.75" hidden="1">
      <c r="C124" s="1290" t="s">
        <v>1009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</row>
    <row r="125" spans="3:16" s="615" customFormat="1" ht="12.75" hidden="1">
      <c r="C125" s="624" t="s">
        <v>70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</row>
    <row r="126" spans="3:16" s="615" customFormat="1" ht="12.75" hidden="1">
      <c r="C126" s="615" t="s">
        <v>274</v>
      </c>
      <c r="E126" s="617"/>
      <c r="F126" s="617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</row>
    <row r="127" spans="5:16" s="615" customFormat="1" ht="12.75">
      <c r="E127" s="617"/>
      <c r="F127" s="617"/>
      <c r="G127" s="617"/>
      <c r="H127" s="617"/>
      <c r="I127" s="617"/>
      <c r="J127" s="617"/>
      <c r="K127" s="617"/>
      <c r="L127" s="617"/>
      <c r="M127" s="617"/>
      <c r="N127" s="617"/>
      <c r="O127" s="617"/>
      <c r="P127" s="617"/>
    </row>
  </sheetData>
  <sheetProtection sheet="1" insertRows="0"/>
  <mergeCells count="51">
    <mergeCell ref="C38:D38"/>
    <mergeCell ref="E39:F39"/>
    <mergeCell ref="G16:H16"/>
    <mergeCell ref="G38:H38"/>
    <mergeCell ref="I38:J38"/>
    <mergeCell ref="E38:F38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4:E34"/>
    <mergeCell ref="C16:D16"/>
    <mergeCell ref="C115:G115"/>
    <mergeCell ref="C39:D39"/>
    <mergeCell ref="C59:D59"/>
    <mergeCell ref="G59:H59"/>
    <mergeCell ref="I59:J59"/>
    <mergeCell ref="C60:D60"/>
    <mergeCell ref="E61:F61"/>
    <mergeCell ref="C55:F55"/>
    <mergeCell ref="E60:F60"/>
    <mergeCell ref="E59:F59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C71:F71"/>
    <mergeCell ref="E74:F74"/>
    <mergeCell ref="C74:D74"/>
    <mergeCell ref="C85:F85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</mergeCells>
  <dataValidations count="1">
    <dataValidation type="list" allowBlank="1" showInputMessage="1" showErrorMessage="1" sqref="E40:E54">
      <formula1>$C$125:$C$126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110" zoomScaleNormal="110" zoomScalePageLayoutView="125" workbookViewId="0" topLeftCell="I34">
      <selection activeCell="J65" sqref="J65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4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985"/>
      <c r="AH5" s="985"/>
      <c r="AI5" s="986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68">
        <f>ejercicio</f>
        <v>2020</v>
      </c>
      <c r="T6" s="626"/>
      <c r="V6" s="987"/>
      <c r="W6" s="988" t="s">
        <v>677</v>
      </c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90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68"/>
      <c r="T7" s="626"/>
      <c r="V7" s="987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90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7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90"/>
    </row>
    <row r="9" spans="2:35" s="631" customFormat="1" ht="30" customHeight="1">
      <c r="B9" s="629"/>
      <c r="C9" s="630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627"/>
      <c r="V9" s="987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90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7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989"/>
      <c r="AI10" s="990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1"/>
      <c r="V11" s="987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90"/>
    </row>
    <row r="12" spans="2:35" s="635" customFormat="1" ht="30" customHeight="1">
      <c r="B12" s="632"/>
      <c r="C12" s="1383"/>
      <c r="D12" s="1383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1"/>
      <c r="V12" s="987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90"/>
    </row>
    <row r="13" spans="2:35" ht="28.5" customHeight="1">
      <c r="B13" s="638"/>
      <c r="C13" s="992" t="s">
        <v>818</v>
      </c>
      <c r="D13" s="958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7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90"/>
    </row>
    <row r="14" spans="2:35" ht="9" customHeight="1">
      <c r="B14" s="638"/>
      <c r="C14" s="958"/>
      <c r="D14" s="958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7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90"/>
    </row>
    <row r="15" spans="2:35" ht="22.5" customHeight="1">
      <c r="B15" s="638"/>
      <c r="C15" s="958"/>
      <c r="D15" s="958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7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90"/>
    </row>
    <row r="16" spans="2:35" ht="39" customHeight="1">
      <c r="B16" s="638"/>
      <c r="C16" s="993" t="s">
        <v>464</v>
      </c>
      <c r="D16" s="994" t="s">
        <v>466</v>
      </c>
      <c r="E16" s="993" t="s">
        <v>665</v>
      </c>
      <c r="F16" s="993" t="s">
        <v>665</v>
      </c>
      <c r="G16" s="993" t="s">
        <v>468</v>
      </c>
      <c r="H16" s="993" t="s">
        <v>472</v>
      </c>
      <c r="I16" s="993" t="s">
        <v>474</v>
      </c>
      <c r="J16" s="993" t="s">
        <v>718</v>
      </c>
      <c r="K16" s="993" t="s">
        <v>470</v>
      </c>
      <c r="L16" s="993" t="s">
        <v>667</v>
      </c>
      <c r="M16" s="995" t="s">
        <v>678</v>
      </c>
      <c r="N16" s="993" t="s">
        <v>989</v>
      </c>
      <c r="O16" s="993" t="s">
        <v>990</v>
      </c>
      <c r="P16" s="996" t="s">
        <v>991</v>
      </c>
      <c r="Q16" s="993" t="s">
        <v>667</v>
      </c>
      <c r="R16" s="1485" t="s">
        <v>992</v>
      </c>
      <c r="S16" s="1486"/>
      <c r="T16" s="626"/>
      <c r="V16" s="987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90"/>
    </row>
    <row r="17" spans="2:35" ht="22.5" customHeight="1">
      <c r="B17" s="638"/>
      <c r="C17" s="997" t="s">
        <v>465</v>
      </c>
      <c r="D17" s="998" t="s">
        <v>465</v>
      </c>
      <c r="E17" s="997" t="s">
        <v>467</v>
      </c>
      <c r="F17" s="997" t="s">
        <v>666</v>
      </c>
      <c r="G17" s="997" t="s">
        <v>469</v>
      </c>
      <c r="H17" s="997" t="s">
        <v>473</v>
      </c>
      <c r="I17" s="997" t="s">
        <v>703</v>
      </c>
      <c r="J17" s="997" t="s">
        <v>746</v>
      </c>
      <c r="K17" s="997" t="s">
        <v>988</v>
      </c>
      <c r="L17" s="997">
        <f>ejercicio-1</f>
        <v>2019</v>
      </c>
      <c r="M17" s="997">
        <f>ejercicio</f>
        <v>2020</v>
      </c>
      <c r="N17" s="997">
        <f>ejercicio</f>
        <v>2020</v>
      </c>
      <c r="O17" s="997">
        <f>ejercicio</f>
        <v>2020</v>
      </c>
      <c r="P17" s="997">
        <f>ejercicio</f>
        <v>2020</v>
      </c>
      <c r="Q17" s="997">
        <f>ejercicio</f>
        <v>2020</v>
      </c>
      <c r="R17" s="999" t="s">
        <v>668</v>
      </c>
      <c r="S17" s="1000" t="s">
        <v>669</v>
      </c>
      <c r="T17" s="626"/>
      <c r="V17" s="987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90"/>
    </row>
    <row r="18" spans="2:35" ht="22.5" customHeight="1">
      <c r="B18" s="638"/>
      <c r="C18" s="520"/>
      <c r="D18" s="955"/>
      <c r="E18" s="954"/>
      <c r="F18" s="954"/>
      <c r="G18" s="1230"/>
      <c r="H18" s="1231"/>
      <c r="I18" s="1231"/>
      <c r="J18" s="789"/>
      <c r="K18" s="586"/>
      <c r="L18" s="586"/>
      <c r="M18" s="790"/>
      <c r="N18" s="790"/>
      <c r="O18" s="790"/>
      <c r="P18" s="719"/>
      <c r="Q18" s="1001">
        <f>L18+M18-N18</f>
        <v>0</v>
      </c>
      <c r="R18" s="849"/>
      <c r="S18" s="850"/>
      <c r="T18" s="626"/>
      <c r="V18" s="987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90"/>
    </row>
    <row r="19" spans="2:35" ht="22.5" customHeight="1">
      <c r="B19" s="638"/>
      <c r="C19" s="520"/>
      <c r="D19" s="955"/>
      <c r="E19" s="1232"/>
      <c r="F19" s="954"/>
      <c r="G19" s="1230"/>
      <c r="H19" s="1231"/>
      <c r="I19" s="1231"/>
      <c r="J19" s="1231"/>
      <c r="K19" s="586"/>
      <c r="L19" s="586"/>
      <c r="M19" s="1027"/>
      <c r="N19" s="586"/>
      <c r="O19" s="586"/>
      <c r="P19" s="719"/>
      <c r="Q19" s="1001">
        <f aca="true" t="shared" si="0" ref="Q19:Q42">L19+M19-N19</f>
        <v>0</v>
      </c>
      <c r="R19" s="851"/>
      <c r="S19" s="852"/>
      <c r="T19" s="626"/>
      <c r="V19" s="987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90"/>
    </row>
    <row r="20" spans="2:35" ht="22.5" customHeight="1">
      <c r="B20" s="638"/>
      <c r="C20" s="520"/>
      <c r="D20" s="955"/>
      <c r="E20" s="954"/>
      <c r="F20" s="954"/>
      <c r="G20" s="1230"/>
      <c r="H20" s="1231"/>
      <c r="I20" s="1231"/>
      <c r="J20" s="1231"/>
      <c r="K20" s="586"/>
      <c r="L20" s="586"/>
      <c r="M20" s="586"/>
      <c r="N20" s="586"/>
      <c r="O20" s="586"/>
      <c r="P20" s="719"/>
      <c r="Q20" s="1001">
        <f t="shared" si="0"/>
        <v>0</v>
      </c>
      <c r="R20" s="851"/>
      <c r="S20" s="852"/>
      <c r="T20" s="626"/>
      <c r="V20" s="987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90"/>
    </row>
    <row r="21" spans="2:35" ht="22.5" customHeight="1">
      <c r="B21" s="638"/>
      <c r="C21" s="520"/>
      <c r="D21" s="955"/>
      <c r="E21" s="954"/>
      <c r="F21" s="954"/>
      <c r="G21" s="1230"/>
      <c r="H21" s="1231"/>
      <c r="I21" s="1231"/>
      <c r="J21" s="1231"/>
      <c r="K21" s="586"/>
      <c r="L21" s="586"/>
      <c r="M21" s="586"/>
      <c r="N21" s="586"/>
      <c r="O21" s="586"/>
      <c r="P21" s="719"/>
      <c r="Q21" s="1001">
        <f t="shared" si="0"/>
        <v>0</v>
      </c>
      <c r="R21" s="851"/>
      <c r="S21" s="852"/>
      <c r="T21" s="626"/>
      <c r="V21" s="987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90"/>
    </row>
    <row r="22" spans="2:35" ht="22.5" customHeight="1">
      <c r="B22" s="638"/>
      <c r="C22" s="520"/>
      <c r="D22" s="517"/>
      <c r="E22" s="954"/>
      <c r="F22" s="954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1">
        <f t="shared" si="0"/>
        <v>0</v>
      </c>
      <c r="R22" s="851"/>
      <c r="S22" s="852"/>
      <c r="T22" s="626"/>
      <c r="V22" s="987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90"/>
    </row>
    <row r="23" spans="2:35" ht="22.5" customHeight="1">
      <c r="B23" s="638"/>
      <c r="C23" s="520"/>
      <c r="D23" s="517"/>
      <c r="E23" s="954"/>
      <c r="F23" s="954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1">
        <f t="shared" si="0"/>
        <v>0</v>
      </c>
      <c r="R23" s="851"/>
      <c r="S23" s="852"/>
      <c r="T23" s="626"/>
      <c r="V23" s="987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90"/>
    </row>
    <row r="24" spans="2:35" ht="22.5" customHeight="1">
      <c r="B24" s="638"/>
      <c r="C24" s="520"/>
      <c r="D24" s="517"/>
      <c r="E24" s="954"/>
      <c r="F24" s="954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1">
        <f t="shared" si="0"/>
        <v>0</v>
      </c>
      <c r="R24" s="851"/>
      <c r="S24" s="852"/>
      <c r="T24" s="626"/>
      <c r="V24" s="987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90"/>
    </row>
    <row r="25" spans="2:35" ht="22.5" customHeight="1">
      <c r="B25" s="638"/>
      <c r="C25" s="520"/>
      <c r="D25" s="517"/>
      <c r="E25" s="954"/>
      <c r="F25" s="954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1">
        <f t="shared" si="0"/>
        <v>0</v>
      </c>
      <c r="R25" s="851"/>
      <c r="S25" s="852"/>
      <c r="T25" s="626"/>
      <c r="V25" s="987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90"/>
    </row>
    <row r="26" spans="2:35" ht="22.5" customHeight="1">
      <c r="B26" s="638"/>
      <c r="C26" s="520"/>
      <c r="D26" s="517"/>
      <c r="E26" s="954"/>
      <c r="F26" s="954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1">
        <f t="shared" si="0"/>
        <v>0</v>
      </c>
      <c r="R26" s="851"/>
      <c r="S26" s="852"/>
      <c r="T26" s="626"/>
      <c r="V26" s="987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90"/>
    </row>
    <row r="27" spans="2:35" ht="22.5" customHeight="1">
      <c r="B27" s="638"/>
      <c r="C27" s="520"/>
      <c r="D27" s="517"/>
      <c r="E27" s="954"/>
      <c r="F27" s="954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1">
        <f t="shared" si="0"/>
        <v>0</v>
      </c>
      <c r="R27" s="851"/>
      <c r="S27" s="852"/>
      <c r="T27" s="626"/>
      <c r="V27" s="987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90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1">
        <f t="shared" si="0"/>
        <v>0</v>
      </c>
      <c r="R28" s="851"/>
      <c r="S28" s="852"/>
      <c r="T28" s="626"/>
      <c r="V28" s="987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90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1">
        <f t="shared" si="0"/>
        <v>0</v>
      </c>
      <c r="R29" s="851"/>
      <c r="S29" s="852"/>
      <c r="T29" s="626"/>
      <c r="V29" s="987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90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1">
        <f t="shared" si="0"/>
        <v>0</v>
      </c>
      <c r="R30" s="851"/>
      <c r="S30" s="852"/>
      <c r="T30" s="626"/>
      <c r="V30" s="987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90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1">
        <f t="shared" si="0"/>
        <v>0</v>
      </c>
      <c r="R31" s="851"/>
      <c r="S31" s="852"/>
      <c r="T31" s="626"/>
      <c r="V31" s="987"/>
      <c r="W31" s="989"/>
      <c r="X31" s="989"/>
      <c r="Y31" s="989"/>
      <c r="Z31" s="989"/>
      <c r="AA31" s="989"/>
      <c r="AB31" s="989"/>
      <c r="AC31" s="989"/>
      <c r="AD31" s="989"/>
      <c r="AE31" s="989"/>
      <c r="AF31" s="989"/>
      <c r="AG31" s="989"/>
      <c r="AH31" s="989"/>
      <c r="AI31" s="990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1">
        <f t="shared" si="0"/>
        <v>0</v>
      </c>
      <c r="R32" s="851"/>
      <c r="S32" s="852"/>
      <c r="T32" s="626"/>
      <c r="V32" s="987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90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1">
        <f>L33+M33-N33</f>
        <v>0</v>
      </c>
      <c r="R33" s="851"/>
      <c r="S33" s="852"/>
      <c r="T33" s="626"/>
      <c r="V33" s="987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90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1">
        <f t="shared" si="0"/>
        <v>0</v>
      </c>
      <c r="R34" s="851"/>
      <c r="S34" s="852"/>
      <c r="T34" s="626"/>
      <c r="V34" s="987"/>
      <c r="W34" s="989"/>
      <c r="X34" s="989"/>
      <c r="Y34" s="989"/>
      <c r="Z34" s="989"/>
      <c r="AA34" s="989"/>
      <c r="AB34" s="989"/>
      <c r="AC34" s="989"/>
      <c r="AD34" s="989"/>
      <c r="AE34" s="989"/>
      <c r="AF34" s="989"/>
      <c r="AG34" s="989"/>
      <c r="AH34" s="989"/>
      <c r="AI34" s="990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1">
        <f t="shared" si="0"/>
        <v>0</v>
      </c>
      <c r="R35" s="851"/>
      <c r="S35" s="852"/>
      <c r="T35" s="626"/>
      <c r="V35" s="987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90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1">
        <f t="shared" si="0"/>
        <v>0</v>
      </c>
      <c r="R36" s="851"/>
      <c r="S36" s="852"/>
      <c r="T36" s="626"/>
      <c r="V36" s="987"/>
      <c r="W36" s="989"/>
      <c r="X36" s="989"/>
      <c r="Y36" s="989"/>
      <c r="Z36" s="989"/>
      <c r="AA36" s="989"/>
      <c r="AB36" s="989"/>
      <c r="AC36" s="989"/>
      <c r="AD36" s="989"/>
      <c r="AE36" s="989"/>
      <c r="AF36" s="989"/>
      <c r="AG36" s="989"/>
      <c r="AH36" s="989"/>
      <c r="AI36" s="990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1">
        <f t="shared" si="0"/>
        <v>0</v>
      </c>
      <c r="R37" s="851"/>
      <c r="S37" s="852"/>
      <c r="T37" s="626"/>
      <c r="V37" s="987"/>
      <c r="W37" s="989"/>
      <c r="X37" s="989"/>
      <c r="Y37" s="989"/>
      <c r="Z37" s="989"/>
      <c r="AA37" s="989"/>
      <c r="AB37" s="989"/>
      <c r="AC37" s="989"/>
      <c r="AD37" s="989"/>
      <c r="AE37" s="989"/>
      <c r="AF37" s="989"/>
      <c r="AG37" s="989"/>
      <c r="AH37" s="989"/>
      <c r="AI37" s="990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1">
        <f t="shared" si="0"/>
        <v>0</v>
      </c>
      <c r="R38" s="851"/>
      <c r="S38" s="852"/>
      <c r="T38" s="626"/>
      <c r="V38" s="987"/>
      <c r="W38" s="989"/>
      <c r="X38" s="989"/>
      <c r="Y38" s="989"/>
      <c r="Z38" s="989"/>
      <c r="AA38" s="989"/>
      <c r="AB38" s="989"/>
      <c r="AC38" s="989"/>
      <c r="AD38" s="989"/>
      <c r="AE38" s="989"/>
      <c r="AF38" s="989"/>
      <c r="AG38" s="989"/>
      <c r="AH38" s="989"/>
      <c r="AI38" s="990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1">
        <f t="shared" si="0"/>
        <v>0</v>
      </c>
      <c r="R39" s="851"/>
      <c r="S39" s="852"/>
      <c r="T39" s="626"/>
      <c r="V39" s="987"/>
      <c r="W39" s="989"/>
      <c r="X39" s="989"/>
      <c r="Y39" s="989"/>
      <c r="Z39" s="989"/>
      <c r="AA39" s="989"/>
      <c r="AB39" s="989"/>
      <c r="AC39" s="989"/>
      <c r="AD39" s="989"/>
      <c r="AE39" s="989"/>
      <c r="AF39" s="989"/>
      <c r="AG39" s="989"/>
      <c r="AH39" s="989"/>
      <c r="AI39" s="990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1">
        <f t="shared" si="0"/>
        <v>0</v>
      </c>
      <c r="R40" s="851"/>
      <c r="S40" s="852"/>
      <c r="T40" s="626"/>
      <c r="V40" s="987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989"/>
      <c r="AI40" s="990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2">
        <f>L41+M41-N41</f>
        <v>0</v>
      </c>
      <c r="R41" s="851"/>
      <c r="S41" s="852"/>
      <c r="T41" s="626"/>
      <c r="V41" s="987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90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3">
        <f t="shared" si="0"/>
        <v>0</v>
      </c>
      <c r="R42" s="853"/>
      <c r="S42" s="854"/>
      <c r="T42" s="626"/>
      <c r="V42" s="987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90"/>
    </row>
    <row r="43" spans="2:35" ht="22.5" customHeight="1" thickBot="1">
      <c r="B43" s="638"/>
      <c r="C43" s="616"/>
      <c r="D43" s="616"/>
      <c r="E43" s="981"/>
      <c r="F43" s="981"/>
      <c r="G43" s="981"/>
      <c r="H43" s="1487" t="s">
        <v>471</v>
      </c>
      <c r="I43" s="1488"/>
      <c r="J43" s="1489"/>
      <c r="K43" s="1004">
        <f aca="true" t="shared" si="1" ref="K43:S43">SUM(K18:K42)</f>
        <v>0</v>
      </c>
      <c r="L43" s="1005">
        <f t="shared" si="1"/>
        <v>0</v>
      </c>
      <c r="M43" s="1006">
        <f t="shared" si="1"/>
        <v>0</v>
      </c>
      <c r="N43" s="1006">
        <f t="shared" si="1"/>
        <v>0</v>
      </c>
      <c r="O43" s="1004">
        <f t="shared" si="1"/>
        <v>0</v>
      </c>
      <c r="P43" s="1004">
        <f t="shared" si="1"/>
        <v>0</v>
      </c>
      <c r="Q43" s="1007">
        <f t="shared" si="1"/>
        <v>0</v>
      </c>
      <c r="R43" s="1006">
        <f t="shared" si="1"/>
        <v>0</v>
      </c>
      <c r="S43" s="674">
        <f t="shared" si="1"/>
        <v>0</v>
      </c>
      <c r="T43" s="626"/>
      <c r="V43" s="1008"/>
      <c r="W43" s="989"/>
      <c r="X43" s="989"/>
      <c r="Y43" s="989"/>
      <c r="Z43" s="989"/>
      <c r="AA43" s="989"/>
      <c r="AB43" s="989"/>
      <c r="AC43" s="989"/>
      <c r="AD43" s="989"/>
      <c r="AE43" s="989"/>
      <c r="AF43" s="989"/>
      <c r="AG43" s="989"/>
      <c r="AH43" s="989"/>
      <c r="AI43" s="990"/>
    </row>
    <row r="44" spans="2:35" ht="22.5" customHeight="1">
      <c r="B44" s="638"/>
      <c r="C44" s="616"/>
      <c r="D44" s="616"/>
      <c r="E44" s="981"/>
      <c r="F44" s="981"/>
      <c r="G44" s="981"/>
      <c r="H44" s="1009"/>
      <c r="I44" s="1009"/>
      <c r="J44" s="1009"/>
      <c r="K44" s="981"/>
      <c r="L44" s="981"/>
      <c r="M44" s="981"/>
      <c r="N44" s="981"/>
      <c r="O44" s="981"/>
      <c r="P44" s="981"/>
      <c r="Q44" s="981"/>
      <c r="R44" s="981"/>
      <c r="S44" s="981"/>
      <c r="T44" s="626"/>
      <c r="V44" s="1008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90"/>
    </row>
    <row r="45" spans="2:35" ht="22.5" customHeight="1">
      <c r="B45" s="638"/>
      <c r="C45" s="992" t="s">
        <v>819</v>
      </c>
      <c r="D45" s="958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7"/>
      <c r="W45" s="989"/>
      <c r="X45" s="989"/>
      <c r="Y45" s="989"/>
      <c r="Z45" s="989"/>
      <c r="AA45" s="989"/>
      <c r="AB45" s="989"/>
      <c r="AC45" s="989"/>
      <c r="AD45" s="989"/>
      <c r="AE45" s="989"/>
      <c r="AF45" s="989"/>
      <c r="AG45" s="989"/>
      <c r="AH45" s="989"/>
      <c r="AI45" s="990"/>
    </row>
    <row r="46" spans="2:35" ht="22.5" customHeight="1">
      <c r="B46" s="638"/>
      <c r="C46" s="958"/>
      <c r="D46" s="958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7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90"/>
    </row>
    <row r="47" spans="2:35" ht="22.5" customHeight="1">
      <c r="B47" s="638"/>
      <c r="C47" s="958"/>
      <c r="D47" s="958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7"/>
      <c r="W47" s="989"/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989"/>
      <c r="AI47" s="990"/>
    </row>
    <row r="48" spans="2:35" ht="42" customHeight="1">
      <c r="B48" s="638"/>
      <c r="C48" s="993" t="s">
        <v>464</v>
      </c>
      <c r="D48" s="994" t="s">
        <v>466</v>
      </c>
      <c r="E48" s="993" t="s">
        <v>665</v>
      </c>
      <c r="F48" s="993" t="s">
        <v>665</v>
      </c>
      <c r="G48" s="993" t="s">
        <v>468</v>
      </c>
      <c r="H48" s="993" t="s">
        <v>472</v>
      </c>
      <c r="I48" s="993" t="s">
        <v>474</v>
      </c>
      <c r="J48" s="993" t="s">
        <v>718</v>
      </c>
      <c r="K48" s="993" t="s">
        <v>470</v>
      </c>
      <c r="L48" s="993" t="s">
        <v>667</v>
      </c>
      <c r="M48" s="995" t="s">
        <v>678</v>
      </c>
      <c r="N48" s="993" t="s">
        <v>989</v>
      </c>
      <c r="O48" s="993" t="s">
        <v>990</v>
      </c>
      <c r="P48" s="996" t="s">
        <v>991</v>
      </c>
      <c r="Q48" s="993" t="s">
        <v>667</v>
      </c>
      <c r="R48" s="1485" t="s">
        <v>992</v>
      </c>
      <c r="S48" s="1486"/>
      <c r="T48" s="626"/>
      <c r="V48" s="987"/>
      <c r="W48" s="989"/>
      <c r="X48" s="989"/>
      <c r="Y48" s="989"/>
      <c r="Z48" s="989"/>
      <c r="AA48" s="989"/>
      <c r="AB48" s="989"/>
      <c r="AC48" s="989"/>
      <c r="AD48" s="989"/>
      <c r="AE48" s="989"/>
      <c r="AF48" s="989"/>
      <c r="AG48" s="989"/>
      <c r="AH48" s="989"/>
      <c r="AI48" s="990"/>
    </row>
    <row r="49" spans="2:35" ht="22.5" customHeight="1">
      <c r="B49" s="638"/>
      <c r="C49" s="997" t="s">
        <v>465</v>
      </c>
      <c r="D49" s="998" t="s">
        <v>465</v>
      </c>
      <c r="E49" s="997" t="s">
        <v>467</v>
      </c>
      <c r="F49" s="997" t="s">
        <v>666</v>
      </c>
      <c r="G49" s="997" t="s">
        <v>820</v>
      </c>
      <c r="H49" s="997" t="s">
        <v>473</v>
      </c>
      <c r="I49" s="997" t="s">
        <v>703</v>
      </c>
      <c r="J49" s="997" t="s">
        <v>746</v>
      </c>
      <c r="K49" s="997" t="s">
        <v>988</v>
      </c>
      <c r="L49" s="997">
        <f>ejercicio-1</f>
        <v>2019</v>
      </c>
      <c r="M49" s="997">
        <f>ejercicio</f>
        <v>2020</v>
      </c>
      <c r="N49" s="997">
        <f>ejercicio</f>
        <v>2020</v>
      </c>
      <c r="O49" s="997">
        <f>ejercicio</f>
        <v>2020</v>
      </c>
      <c r="P49" s="997">
        <f>ejercicio</f>
        <v>2020</v>
      </c>
      <c r="Q49" s="997">
        <f>ejercicio</f>
        <v>2020</v>
      </c>
      <c r="R49" s="999" t="s">
        <v>668</v>
      </c>
      <c r="S49" s="1000" t="s">
        <v>669</v>
      </c>
      <c r="T49" s="626"/>
      <c r="V49" s="987"/>
      <c r="W49" s="989"/>
      <c r="X49" s="989"/>
      <c r="Y49" s="989"/>
      <c r="Z49" s="989"/>
      <c r="AA49" s="989"/>
      <c r="AB49" s="989"/>
      <c r="AC49" s="989"/>
      <c r="AD49" s="989"/>
      <c r="AE49" s="989"/>
      <c r="AF49" s="989"/>
      <c r="AG49" s="989"/>
      <c r="AH49" s="989"/>
      <c r="AI49" s="990"/>
    </row>
    <row r="50" spans="2:35" ht="22.5" customHeight="1">
      <c r="B50" s="638"/>
      <c r="C50" s="520"/>
      <c r="D50" s="955"/>
      <c r="E50" s="578"/>
      <c r="F50" s="578"/>
      <c r="G50" s="1230"/>
      <c r="H50" s="578"/>
      <c r="I50" s="1231"/>
      <c r="J50" s="789"/>
      <c r="K50" s="586"/>
      <c r="L50" s="586"/>
      <c r="M50" s="790"/>
      <c r="N50" s="790"/>
      <c r="O50" s="790"/>
      <c r="P50" s="719"/>
      <c r="Q50" s="1010">
        <f>L50+M50-N50</f>
        <v>0</v>
      </c>
      <c r="R50" s="849"/>
      <c r="S50" s="850"/>
      <c r="T50" s="626"/>
      <c r="V50" s="987"/>
      <c r="W50" s="989"/>
      <c r="X50" s="989"/>
      <c r="Y50" s="989"/>
      <c r="Z50" s="989"/>
      <c r="AA50" s="989"/>
      <c r="AB50" s="989"/>
      <c r="AC50" s="989"/>
      <c r="AD50" s="989"/>
      <c r="AE50" s="989"/>
      <c r="AF50" s="989"/>
      <c r="AG50" s="989"/>
      <c r="AH50" s="989"/>
      <c r="AI50" s="990"/>
    </row>
    <row r="51" spans="2:35" ht="22.5" customHeight="1">
      <c r="B51" s="638"/>
      <c r="C51" s="520">
        <v>1</v>
      </c>
      <c r="D51" s="955" t="s">
        <v>1078</v>
      </c>
      <c r="E51" s="954">
        <v>43455</v>
      </c>
      <c r="F51" s="1351">
        <v>46813</v>
      </c>
      <c r="G51" s="1230" t="s">
        <v>1079</v>
      </c>
      <c r="H51" s="1231">
        <v>173</v>
      </c>
      <c r="I51" s="1231"/>
      <c r="J51" s="1231"/>
      <c r="K51" s="586"/>
      <c r="L51" s="586">
        <v>1779125.89</v>
      </c>
      <c r="M51" s="586"/>
      <c r="N51" s="586">
        <v>228500</v>
      </c>
      <c r="O51" s="586"/>
      <c r="P51" s="719"/>
      <c r="Q51" s="1001">
        <f aca="true" t="shared" si="2" ref="Q51:Q74">L51+M51-N51</f>
        <v>1550625.89</v>
      </c>
      <c r="R51" s="851">
        <v>228500</v>
      </c>
      <c r="S51" s="852">
        <f>1550625.89-228500</f>
        <v>1322125.89</v>
      </c>
      <c r="T51" s="626"/>
      <c r="V51" s="987"/>
      <c r="W51" s="989"/>
      <c r="X51" s="989"/>
      <c r="Y51" s="989"/>
      <c r="Z51" s="989"/>
      <c r="AA51" s="989"/>
      <c r="AB51" s="989"/>
      <c r="AC51" s="989"/>
      <c r="AD51" s="989"/>
      <c r="AE51" s="989"/>
      <c r="AF51" s="989"/>
      <c r="AG51" s="989"/>
      <c r="AH51" s="989"/>
      <c r="AI51" s="990"/>
    </row>
    <row r="52" spans="2:35" ht="22.5" customHeight="1">
      <c r="B52" s="638"/>
      <c r="C52" s="520">
        <v>2</v>
      </c>
      <c r="D52" s="955" t="s">
        <v>1080</v>
      </c>
      <c r="E52" s="578" t="s">
        <v>654</v>
      </c>
      <c r="F52" s="578"/>
      <c r="G52" s="1230" t="s">
        <v>1081</v>
      </c>
      <c r="H52" s="578">
        <v>171</v>
      </c>
      <c r="I52" s="578"/>
      <c r="J52" s="578"/>
      <c r="K52" s="586"/>
      <c r="L52" s="586">
        <v>68787.38</v>
      </c>
      <c r="M52" s="586"/>
      <c r="N52" s="586"/>
      <c r="O52" s="586"/>
      <c r="P52" s="719"/>
      <c r="Q52" s="1001">
        <f t="shared" si="2"/>
        <v>68787.38</v>
      </c>
      <c r="R52" s="851"/>
      <c r="S52" s="852">
        <v>68787.38</v>
      </c>
      <c r="T52" s="626"/>
      <c r="V52" s="987"/>
      <c r="W52" s="989"/>
      <c r="X52" s="989"/>
      <c r="Y52" s="989"/>
      <c r="Z52" s="989"/>
      <c r="AA52" s="989"/>
      <c r="AB52" s="989"/>
      <c r="AC52" s="989"/>
      <c r="AD52" s="989"/>
      <c r="AE52" s="989"/>
      <c r="AF52" s="989"/>
      <c r="AG52" s="989"/>
      <c r="AH52" s="989"/>
      <c r="AI52" s="990"/>
    </row>
    <row r="53" spans="2:35" ht="22.5" customHeight="1">
      <c r="B53" s="638"/>
      <c r="C53" s="520"/>
      <c r="D53" s="955" t="s">
        <v>1082</v>
      </c>
      <c r="E53" s="578"/>
      <c r="F53" s="578"/>
      <c r="G53" s="1230" t="s">
        <v>1083</v>
      </c>
      <c r="H53" s="578">
        <v>560</v>
      </c>
      <c r="I53" s="578"/>
      <c r="J53" s="578"/>
      <c r="K53" s="586"/>
      <c r="L53" s="586">
        <v>1050</v>
      </c>
      <c r="M53" s="586"/>
      <c r="N53" s="586"/>
      <c r="O53" s="586"/>
      <c r="P53" s="719"/>
      <c r="Q53" s="1001">
        <f t="shared" si="2"/>
        <v>1050</v>
      </c>
      <c r="R53" s="851">
        <v>1050</v>
      </c>
      <c r="S53" s="852"/>
      <c r="T53" s="626"/>
      <c r="V53" s="987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90"/>
    </row>
    <row r="54" spans="2:35" ht="22.5" customHeight="1">
      <c r="B54" s="638"/>
      <c r="C54" s="520"/>
      <c r="D54" s="955"/>
      <c r="E54" s="578"/>
      <c r="F54" s="578"/>
      <c r="G54" s="1230"/>
      <c r="H54" s="578"/>
      <c r="I54" s="578"/>
      <c r="J54" s="578"/>
      <c r="K54" s="586"/>
      <c r="L54" s="586"/>
      <c r="M54" s="586"/>
      <c r="N54" s="586"/>
      <c r="O54" s="586"/>
      <c r="P54" s="719"/>
      <c r="Q54" s="1001">
        <f t="shared" si="2"/>
        <v>0</v>
      </c>
      <c r="R54" s="851"/>
      <c r="S54" s="852"/>
      <c r="T54" s="626"/>
      <c r="V54" s="987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90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1">
        <f t="shared" si="2"/>
        <v>0</v>
      </c>
      <c r="R55" s="851"/>
      <c r="S55" s="852"/>
      <c r="T55" s="626"/>
      <c r="V55" s="987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90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1">
        <f t="shared" si="2"/>
        <v>0</v>
      </c>
      <c r="R56" s="851"/>
      <c r="S56" s="852"/>
      <c r="T56" s="626"/>
      <c r="V56" s="987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90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1">
        <f t="shared" si="2"/>
        <v>0</v>
      </c>
      <c r="R57" s="851"/>
      <c r="S57" s="852"/>
      <c r="T57" s="626"/>
      <c r="V57" s="987"/>
      <c r="W57" s="989"/>
      <c r="X57" s="989"/>
      <c r="Y57" s="989"/>
      <c r="Z57" s="989"/>
      <c r="AA57" s="989"/>
      <c r="AB57" s="989"/>
      <c r="AC57" s="989"/>
      <c r="AD57" s="989"/>
      <c r="AE57" s="989"/>
      <c r="AF57" s="989"/>
      <c r="AG57" s="989"/>
      <c r="AH57" s="989"/>
      <c r="AI57" s="990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1">
        <f t="shared" si="2"/>
        <v>0</v>
      </c>
      <c r="R58" s="851"/>
      <c r="S58" s="852"/>
      <c r="T58" s="626"/>
      <c r="V58" s="987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89"/>
      <c r="AI58" s="990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1">
        <f t="shared" si="2"/>
        <v>0</v>
      </c>
      <c r="R59" s="851"/>
      <c r="S59" s="852"/>
      <c r="T59" s="626"/>
      <c r="V59" s="987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989"/>
      <c r="AH59" s="989"/>
      <c r="AI59" s="990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1">
        <f t="shared" si="2"/>
        <v>0</v>
      </c>
      <c r="R60" s="851"/>
      <c r="S60" s="852"/>
      <c r="T60" s="626"/>
      <c r="V60" s="987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989"/>
      <c r="AH60" s="989"/>
      <c r="AI60" s="990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1">
        <f t="shared" si="2"/>
        <v>0</v>
      </c>
      <c r="R61" s="851"/>
      <c r="S61" s="852"/>
      <c r="T61" s="626"/>
      <c r="V61" s="987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90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1">
        <f t="shared" si="2"/>
        <v>0</v>
      </c>
      <c r="R62" s="851"/>
      <c r="S62" s="852"/>
      <c r="T62" s="626"/>
      <c r="V62" s="987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90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1">
        <f t="shared" si="2"/>
        <v>0</v>
      </c>
      <c r="R63" s="851"/>
      <c r="S63" s="852"/>
      <c r="T63" s="626"/>
      <c r="V63" s="987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90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1">
        <f t="shared" si="2"/>
        <v>0</v>
      </c>
      <c r="R64" s="851"/>
      <c r="S64" s="852"/>
      <c r="T64" s="626"/>
      <c r="V64" s="987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990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1">
        <f t="shared" si="2"/>
        <v>0</v>
      </c>
      <c r="R65" s="851"/>
      <c r="S65" s="852"/>
      <c r="T65" s="626"/>
      <c r="V65" s="987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990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1">
        <f t="shared" si="2"/>
        <v>0</v>
      </c>
      <c r="R66" s="851"/>
      <c r="S66" s="852"/>
      <c r="T66" s="626"/>
      <c r="V66" s="987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90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1">
        <f t="shared" si="2"/>
        <v>0</v>
      </c>
      <c r="R67" s="851"/>
      <c r="S67" s="852"/>
      <c r="T67" s="626"/>
      <c r="V67" s="987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90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1">
        <f t="shared" si="2"/>
        <v>0</v>
      </c>
      <c r="R68" s="851"/>
      <c r="S68" s="852"/>
      <c r="T68" s="626"/>
      <c r="V68" s="987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90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1">
        <f t="shared" si="2"/>
        <v>0</v>
      </c>
      <c r="R69" s="851"/>
      <c r="S69" s="852"/>
      <c r="T69" s="626"/>
      <c r="V69" s="987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90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1">
        <f t="shared" si="2"/>
        <v>0</v>
      </c>
      <c r="R70" s="851"/>
      <c r="S70" s="852"/>
      <c r="T70" s="626"/>
      <c r="V70" s="987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90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1">
        <f t="shared" si="2"/>
        <v>0</v>
      </c>
      <c r="R71" s="851"/>
      <c r="S71" s="852"/>
      <c r="T71" s="626"/>
      <c r="V71" s="987"/>
      <c r="W71" s="989"/>
      <c r="X71" s="989"/>
      <c r="Y71" s="989"/>
      <c r="Z71" s="989"/>
      <c r="AA71" s="989"/>
      <c r="AB71" s="989"/>
      <c r="AC71" s="989"/>
      <c r="AD71" s="989"/>
      <c r="AE71" s="989"/>
      <c r="AF71" s="989"/>
      <c r="AG71" s="989"/>
      <c r="AH71" s="989"/>
      <c r="AI71" s="990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1">
        <f t="shared" si="2"/>
        <v>0</v>
      </c>
      <c r="R72" s="851"/>
      <c r="S72" s="852"/>
      <c r="T72" s="626"/>
      <c r="V72" s="987"/>
      <c r="W72" s="989"/>
      <c r="X72" s="989"/>
      <c r="Y72" s="989"/>
      <c r="Z72" s="989"/>
      <c r="AA72" s="989"/>
      <c r="AB72" s="989"/>
      <c r="AC72" s="989"/>
      <c r="AD72" s="989"/>
      <c r="AE72" s="989"/>
      <c r="AF72" s="989"/>
      <c r="AG72" s="989"/>
      <c r="AH72" s="989"/>
      <c r="AI72" s="990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2">
        <f t="shared" si="2"/>
        <v>0</v>
      </c>
      <c r="R73" s="851"/>
      <c r="S73" s="852"/>
      <c r="T73" s="626"/>
      <c r="V73" s="987"/>
      <c r="W73" s="989"/>
      <c r="X73" s="989"/>
      <c r="Y73" s="989"/>
      <c r="Z73" s="989"/>
      <c r="AA73" s="989"/>
      <c r="AB73" s="989"/>
      <c r="AC73" s="989"/>
      <c r="AD73" s="989"/>
      <c r="AE73" s="989"/>
      <c r="AF73" s="989"/>
      <c r="AG73" s="989"/>
      <c r="AH73" s="989"/>
      <c r="AI73" s="990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3">
        <f t="shared" si="2"/>
        <v>0</v>
      </c>
      <c r="R74" s="853"/>
      <c r="S74" s="854"/>
      <c r="T74" s="626"/>
      <c r="V74" s="987"/>
      <c r="W74" s="989"/>
      <c r="X74" s="989"/>
      <c r="Y74" s="989"/>
      <c r="Z74" s="989"/>
      <c r="AA74" s="989"/>
      <c r="AB74" s="989"/>
      <c r="AC74" s="989"/>
      <c r="AD74" s="989"/>
      <c r="AE74" s="989"/>
      <c r="AF74" s="989"/>
      <c r="AG74" s="989"/>
      <c r="AH74" s="989"/>
      <c r="AI74" s="990"/>
    </row>
    <row r="75" spans="2:35" ht="22.5" customHeight="1" thickBot="1">
      <c r="B75" s="638"/>
      <c r="C75" s="616"/>
      <c r="D75" s="616"/>
      <c r="E75" s="981"/>
      <c r="F75" s="981"/>
      <c r="G75" s="981"/>
      <c r="H75" s="1487" t="s">
        <v>471</v>
      </c>
      <c r="I75" s="1488"/>
      <c r="J75" s="1489"/>
      <c r="K75" s="1004">
        <f>SUM(K50:K74)</f>
        <v>0</v>
      </c>
      <c r="L75" s="1005">
        <f>SUM(L50:L74)</f>
        <v>1848963.27</v>
      </c>
      <c r="M75" s="1006">
        <f>SUM(M50:M74)</f>
        <v>0</v>
      </c>
      <c r="N75" s="1006">
        <f>SUM(N50:N74)</f>
        <v>228500</v>
      </c>
      <c r="O75" s="1004">
        <f>SUM(O50:O74)</f>
        <v>0</v>
      </c>
      <c r="P75" s="1004">
        <f>SUM(P50:P74)</f>
        <v>0</v>
      </c>
      <c r="Q75" s="1007">
        <f>SUM(Q50:Q74)</f>
        <v>1620463.27</v>
      </c>
      <c r="R75" s="1006">
        <f>SUM(R50:R74)</f>
        <v>229550</v>
      </c>
      <c r="S75" s="674">
        <f>SUM(S50:S74)</f>
        <v>1390913.27</v>
      </c>
      <c r="T75" s="626"/>
      <c r="V75" s="987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90"/>
    </row>
    <row r="76" spans="2:35" ht="22.5" customHeight="1">
      <c r="B76" s="638"/>
      <c r="C76" s="616"/>
      <c r="D76" s="616"/>
      <c r="E76" s="981"/>
      <c r="F76" s="981"/>
      <c r="G76" s="981"/>
      <c r="H76" s="1009"/>
      <c r="I76" s="1009"/>
      <c r="J76" s="1009"/>
      <c r="K76" s="981"/>
      <c r="L76" s="981"/>
      <c r="M76" s="981"/>
      <c r="N76" s="981"/>
      <c r="O76" s="981"/>
      <c r="P76" s="981"/>
      <c r="Q76" s="981"/>
      <c r="R76" s="981"/>
      <c r="S76" s="981"/>
      <c r="T76" s="626"/>
      <c r="V76" s="987"/>
      <c r="W76" s="989"/>
      <c r="X76" s="989"/>
      <c r="Y76" s="989"/>
      <c r="Z76" s="989"/>
      <c r="AA76" s="989"/>
      <c r="AB76" s="989"/>
      <c r="AC76" s="989"/>
      <c r="AD76" s="989"/>
      <c r="AE76" s="989"/>
      <c r="AF76" s="989"/>
      <c r="AG76" s="989"/>
      <c r="AH76" s="989"/>
      <c r="AI76" s="990"/>
    </row>
    <row r="77" spans="2:35" ht="22.5" customHeight="1">
      <c r="B77" s="638"/>
      <c r="C77" s="992" t="s">
        <v>821</v>
      </c>
      <c r="D77" s="958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7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90"/>
    </row>
    <row r="78" spans="2:35" ht="22.5" customHeight="1">
      <c r="B78" s="638"/>
      <c r="C78" s="958"/>
      <c r="D78" s="958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7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90"/>
    </row>
    <row r="79" spans="2:35" ht="22.5" customHeight="1">
      <c r="B79" s="638"/>
      <c r="C79" s="958"/>
      <c r="D79" s="958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7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90"/>
    </row>
    <row r="80" spans="2:35" ht="37.5" customHeight="1">
      <c r="B80" s="638"/>
      <c r="C80" s="993" t="s">
        <v>464</v>
      </c>
      <c r="D80" s="994" t="s">
        <v>466</v>
      </c>
      <c r="E80" s="993" t="s">
        <v>665</v>
      </c>
      <c r="F80" s="993" t="s">
        <v>665</v>
      </c>
      <c r="G80" s="993" t="s">
        <v>468</v>
      </c>
      <c r="H80" s="993" t="s">
        <v>472</v>
      </c>
      <c r="I80" s="993" t="s">
        <v>474</v>
      </c>
      <c r="J80" s="993" t="s">
        <v>718</v>
      </c>
      <c r="K80" s="993" t="s">
        <v>470</v>
      </c>
      <c r="L80" s="993" t="s">
        <v>667</v>
      </c>
      <c r="M80" s="995" t="s">
        <v>678</v>
      </c>
      <c r="N80" s="993" t="s">
        <v>989</v>
      </c>
      <c r="O80" s="993" t="s">
        <v>990</v>
      </c>
      <c r="P80" s="996" t="s">
        <v>991</v>
      </c>
      <c r="Q80" s="993" t="s">
        <v>667</v>
      </c>
      <c r="R80" s="1485" t="s">
        <v>992</v>
      </c>
      <c r="S80" s="1486"/>
      <c r="T80" s="626"/>
      <c r="V80" s="987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90"/>
    </row>
    <row r="81" spans="2:35" ht="22.5" customHeight="1">
      <c r="B81" s="638"/>
      <c r="C81" s="997" t="s">
        <v>465</v>
      </c>
      <c r="D81" s="998" t="s">
        <v>465</v>
      </c>
      <c r="E81" s="997" t="s">
        <v>467</v>
      </c>
      <c r="F81" s="997" t="s">
        <v>666</v>
      </c>
      <c r="G81" s="997" t="s">
        <v>820</v>
      </c>
      <c r="H81" s="997" t="s">
        <v>473</v>
      </c>
      <c r="I81" s="997" t="s">
        <v>703</v>
      </c>
      <c r="J81" s="997" t="s">
        <v>746</v>
      </c>
      <c r="K81" s="997" t="s">
        <v>988</v>
      </c>
      <c r="L81" s="997">
        <f>ejercicio-1</f>
        <v>2019</v>
      </c>
      <c r="M81" s="997">
        <f>ejercicio</f>
        <v>2020</v>
      </c>
      <c r="N81" s="997">
        <f>ejercicio</f>
        <v>2020</v>
      </c>
      <c r="O81" s="997">
        <f>ejercicio</f>
        <v>2020</v>
      </c>
      <c r="P81" s="997">
        <f>ejercicio</f>
        <v>2020</v>
      </c>
      <c r="Q81" s="997">
        <f>ejercicio</f>
        <v>2020</v>
      </c>
      <c r="R81" s="999" t="s">
        <v>668</v>
      </c>
      <c r="S81" s="1000" t="s">
        <v>669</v>
      </c>
      <c r="T81" s="626"/>
      <c r="V81" s="987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90"/>
    </row>
    <row r="82" spans="2:35" ht="22.5" customHeight="1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10">
        <f>L82+M82-N82</f>
        <v>0</v>
      </c>
      <c r="R82" s="849"/>
      <c r="S82" s="850"/>
      <c r="T82" s="626"/>
      <c r="V82" s="987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90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1001">
        <f aca="true" t="shared" si="3" ref="Q83:Q106">L83+M83-N83</f>
        <v>0</v>
      </c>
      <c r="R83" s="851"/>
      <c r="S83" s="852"/>
      <c r="T83" s="626"/>
      <c r="V83" s="987"/>
      <c r="W83" s="989"/>
      <c r="X83" s="989"/>
      <c r="Y83" s="989"/>
      <c r="Z83" s="989"/>
      <c r="AA83" s="989"/>
      <c r="AB83" s="989"/>
      <c r="AC83" s="989"/>
      <c r="AD83" s="989"/>
      <c r="AE83" s="989"/>
      <c r="AF83" s="989"/>
      <c r="AG83" s="989"/>
      <c r="AH83" s="989"/>
      <c r="AI83" s="990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1">
        <f t="shared" si="3"/>
        <v>0</v>
      </c>
      <c r="R84" s="851"/>
      <c r="S84" s="852"/>
      <c r="T84" s="626"/>
      <c r="V84" s="987"/>
      <c r="W84" s="989"/>
      <c r="X84" s="989"/>
      <c r="Y84" s="989"/>
      <c r="Z84" s="989"/>
      <c r="AA84" s="989"/>
      <c r="AB84" s="989"/>
      <c r="AC84" s="989"/>
      <c r="AD84" s="989"/>
      <c r="AE84" s="989"/>
      <c r="AF84" s="989"/>
      <c r="AG84" s="989"/>
      <c r="AH84" s="989"/>
      <c r="AI84" s="990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1">
        <f t="shared" si="3"/>
        <v>0</v>
      </c>
      <c r="R85" s="851"/>
      <c r="S85" s="852"/>
      <c r="T85" s="626"/>
      <c r="V85" s="987"/>
      <c r="W85" s="989"/>
      <c r="X85" s="989"/>
      <c r="Y85" s="989"/>
      <c r="Z85" s="989"/>
      <c r="AA85" s="989"/>
      <c r="AB85" s="989"/>
      <c r="AC85" s="989"/>
      <c r="AD85" s="989"/>
      <c r="AE85" s="989"/>
      <c r="AF85" s="989"/>
      <c r="AG85" s="989"/>
      <c r="AH85" s="989"/>
      <c r="AI85" s="990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1">
        <f t="shared" si="3"/>
        <v>0</v>
      </c>
      <c r="R86" s="851"/>
      <c r="S86" s="852"/>
      <c r="T86" s="626"/>
      <c r="V86" s="987"/>
      <c r="W86" s="989"/>
      <c r="X86" s="989"/>
      <c r="Y86" s="989"/>
      <c r="Z86" s="989"/>
      <c r="AA86" s="989"/>
      <c r="AB86" s="989"/>
      <c r="AC86" s="989"/>
      <c r="AD86" s="989"/>
      <c r="AE86" s="989"/>
      <c r="AF86" s="989"/>
      <c r="AG86" s="989"/>
      <c r="AH86" s="989"/>
      <c r="AI86" s="990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1">
        <f t="shared" si="3"/>
        <v>0</v>
      </c>
      <c r="R87" s="851"/>
      <c r="S87" s="852"/>
      <c r="T87" s="626"/>
      <c r="V87" s="987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90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1">
        <f t="shared" si="3"/>
        <v>0</v>
      </c>
      <c r="R88" s="851"/>
      <c r="S88" s="852"/>
      <c r="T88" s="626"/>
      <c r="V88" s="987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90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1">
        <f t="shared" si="3"/>
        <v>0</v>
      </c>
      <c r="R89" s="851"/>
      <c r="S89" s="852"/>
      <c r="T89" s="626"/>
      <c r="V89" s="987"/>
      <c r="W89" s="989"/>
      <c r="X89" s="989"/>
      <c r="Y89" s="989"/>
      <c r="Z89" s="989"/>
      <c r="AA89" s="989"/>
      <c r="AB89" s="989"/>
      <c r="AC89" s="989"/>
      <c r="AD89" s="989"/>
      <c r="AE89" s="989"/>
      <c r="AF89" s="989"/>
      <c r="AG89" s="989"/>
      <c r="AH89" s="989"/>
      <c r="AI89" s="990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1">
        <f t="shared" si="3"/>
        <v>0</v>
      </c>
      <c r="R90" s="851"/>
      <c r="S90" s="852"/>
      <c r="T90" s="626"/>
      <c r="V90" s="987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989"/>
      <c r="AI90" s="990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1">
        <f t="shared" si="3"/>
        <v>0</v>
      </c>
      <c r="R91" s="851"/>
      <c r="S91" s="852"/>
      <c r="T91" s="626"/>
      <c r="V91" s="987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89"/>
      <c r="AH91" s="989"/>
      <c r="AI91" s="990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1">
        <f t="shared" si="3"/>
        <v>0</v>
      </c>
      <c r="R92" s="851"/>
      <c r="S92" s="852"/>
      <c r="T92" s="626"/>
      <c r="V92" s="987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90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1">
        <f t="shared" si="3"/>
        <v>0</v>
      </c>
      <c r="R93" s="851"/>
      <c r="S93" s="852"/>
      <c r="T93" s="626"/>
      <c r="V93" s="987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90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1">
        <f t="shared" si="3"/>
        <v>0</v>
      </c>
      <c r="R94" s="851"/>
      <c r="S94" s="852"/>
      <c r="T94" s="626"/>
      <c r="V94" s="987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89"/>
      <c r="AH94" s="989"/>
      <c r="AI94" s="990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1">
        <f t="shared" si="3"/>
        <v>0</v>
      </c>
      <c r="R95" s="851"/>
      <c r="S95" s="852"/>
      <c r="T95" s="626"/>
      <c r="V95" s="987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89"/>
      <c r="AH95" s="989"/>
      <c r="AI95" s="990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1">
        <f t="shared" si="3"/>
        <v>0</v>
      </c>
      <c r="R96" s="851"/>
      <c r="S96" s="852"/>
      <c r="T96" s="626"/>
      <c r="V96" s="987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89"/>
      <c r="AH96" s="989"/>
      <c r="AI96" s="990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1">
        <f t="shared" si="3"/>
        <v>0</v>
      </c>
      <c r="R97" s="851"/>
      <c r="S97" s="852"/>
      <c r="T97" s="626"/>
      <c r="V97" s="987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89"/>
      <c r="AH97" s="989"/>
      <c r="AI97" s="990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1">
        <f t="shared" si="3"/>
        <v>0</v>
      </c>
      <c r="R98" s="851"/>
      <c r="S98" s="852"/>
      <c r="T98" s="626"/>
      <c r="V98" s="987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89"/>
      <c r="AH98" s="989"/>
      <c r="AI98" s="990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1">
        <f t="shared" si="3"/>
        <v>0</v>
      </c>
      <c r="R99" s="851"/>
      <c r="S99" s="852"/>
      <c r="T99" s="626"/>
      <c r="V99" s="987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89"/>
      <c r="AH99" s="989"/>
      <c r="AI99" s="990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1">
        <f t="shared" si="3"/>
        <v>0</v>
      </c>
      <c r="R100" s="851"/>
      <c r="S100" s="852"/>
      <c r="T100" s="626"/>
      <c r="V100" s="987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89"/>
      <c r="AH100" s="989"/>
      <c r="AI100" s="990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1">
        <f t="shared" si="3"/>
        <v>0</v>
      </c>
      <c r="R101" s="851"/>
      <c r="S101" s="852"/>
      <c r="T101" s="626"/>
      <c r="V101" s="987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89"/>
      <c r="AH101" s="989"/>
      <c r="AI101" s="990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1">
        <f t="shared" si="3"/>
        <v>0</v>
      </c>
      <c r="R102" s="851"/>
      <c r="S102" s="852"/>
      <c r="T102" s="626"/>
      <c r="V102" s="987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90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1">
        <f t="shared" si="3"/>
        <v>0</v>
      </c>
      <c r="R103" s="851"/>
      <c r="S103" s="852"/>
      <c r="T103" s="626"/>
      <c r="V103" s="987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89"/>
      <c r="AH103" s="989"/>
      <c r="AI103" s="990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1">
        <f t="shared" si="3"/>
        <v>0</v>
      </c>
      <c r="R104" s="851"/>
      <c r="S104" s="852"/>
      <c r="T104" s="626"/>
      <c r="V104" s="987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90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2">
        <f t="shared" si="3"/>
        <v>0</v>
      </c>
      <c r="R105" s="851"/>
      <c r="S105" s="852"/>
      <c r="T105" s="626"/>
      <c r="V105" s="987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89"/>
      <c r="AH105" s="989"/>
      <c r="AI105" s="990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3">
        <f t="shared" si="3"/>
        <v>0</v>
      </c>
      <c r="R106" s="853"/>
      <c r="S106" s="854"/>
      <c r="T106" s="626"/>
      <c r="V106" s="987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89"/>
      <c r="AH106" s="989"/>
      <c r="AI106" s="990"/>
    </row>
    <row r="107" spans="2:35" ht="22.5" customHeight="1" thickBot="1">
      <c r="B107" s="638"/>
      <c r="C107" s="616"/>
      <c r="D107" s="616"/>
      <c r="E107" s="981"/>
      <c r="F107" s="981"/>
      <c r="G107" s="981"/>
      <c r="H107" s="1487" t="s">
        <v>471</v>
      </c>
      <c r="I107" s="1488"/>
      <c r="J107" s="1489"/>
      <c r="K107" s="1004">
        <f>SUM(K82:K106)</f>
        <v>0</v>
      </c>
      <c r="L107" s="1005">
        <f>SUM(L82:L106)</f>
        <v>0</v>
      </c>
      <c r="M107" s="1006">
        <f>SUM(M82:M106)</f>
        <v>0</v>
      </c>
      <c r="N107" s="1006">
        <f>SUM(N82:N106)</f>
        <v>0</v>
      </c>
      <c r="O107" s="1004">
        <f>SUM(O82:O106)</f>
        <v>0</v>
      </c>
      <c r="P107" s="1004">
        <f>SUM(P82:P106)</f>
        <v>0</v>
      </c>
      <c r="Q107" s="1007">
        <f>SUM(Q82:Q106)</f>
        <v>0</v>
      </c>
      <c r="R107" s="1006">
        <f>SUM(R82:R106)</f>
        <v>0</v>
      </c>
      <c r="S107" s="674">
        <f>SUM(S82:S106)</f>
        <v>0</v>
      </c>
      <c r="T107" s="626"/>
      <c r="V107" s="987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89"/>
      <c r="AH107" s="989"/>
      <c r="AI107" s="990"/>
    </row>
    <row r="108" spans="2:35" ht="22.5" customHeight="1">
      <c r="B108" s="638"/>
      <c r="C108" s="616"/>
      <c r="D108" s="616"/>
      <c r="E108" s="981"/>
      <c r="F108" s="981"/>
      <c r="G108" s="981"/>
      <c r="H108" s="1009"/>
      <c r="I108" s="1009"/>
      <c r="J108" s="1009"/>
      <c r="K108" s="981"/>
      <c r="L108" s="981"/>
      <c r="M108" s="981"/>
      <c r="N108" s="981"/>
      <c r="O108" s="981"/>
      <c r="P108" s="981"/>
      <c r="Q108" s="981"/>
      <c r="R108" s="981"/>
      <c r="S108" s="981"/>
      <c r="T108" s="626"/>
      <c r="V108" s="987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89"/>
      <c r="AH108" s="989"/>
      <c r="AI108" s="990"/>
    </row>
    <row r="109" spans="2:35" ht="22.5" customHeight="1">
      <c r="B109" s="638"/>
      <c r="C109" s="616"/>
      <c r="D109" s="616"/>
      <c r="E109" s="981"/>
      <c r="F109" s="981"/>
      <c r="G109" s="981"/>
      <c r="H109" s="1009"/>
      <c r="I109" s="1009"/>
      <c r="J109" s="1009"/>
      <c r="K109" s="981"/>
      <c r="L109" s="981"/>
      <c r="M109" s="981"/>
      <c r="N109" s="981"/>
      <c r="O109" s="981"/>
      <c r="P109" s="981"/>
      <c r="Q109" s="981"/>
      <c r="R109" s="981"/>
      <c r="S109" s="981"/>
      <c r="T109" s="626"/>
      <c r="V109" s="987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89"/>
      <c r="AH109" s="989"/>
      <c r="AI109" s="990"/>
    </row>
    <row r="110" spans="2:35" s="1016" customFormat="1" ht="18" customHeight="1">
      <c r="B110" s="1011"/>
      <c r="C110" s="769" t="s">
        <v>405</v>
      </c>
      <c r="D110" s="1012"/>
      <c r="E110" s="1013"/>
      <c r="F110" s="1013"/>
      <c r="G110" s="1013"/>
      <c r="H110" s="1013"/>
      <c r="I110" s="1013"/>
      <c r="J110" s="1013"/>
      <c r="K110" s="1013"/>
      <c r="L110" s="1013"/>
      <c r="M110" s="1013"/>
      <c r="N110" s="1014"/>
      <c r="O110" s="1014"/>
      <c r="P110" s="1014"/>
      <c r="Q110" s="1014"/>
      <c r="R110" s="1014"/>
      <c r="S110" s="1014"/>
      <c r="T110" s="1015"/>
      <c r="V110" s="1017"/>
      <c r="W110" s="1018"/>
      <c r="X110" s="1018"/>
      <c r="Y110" s="1018"/>
      <c r="Z110" s="1018"/>
      <c r="AA110" s="1018"/>
      <c r="AB110" s="1018"/>
      <c r="AC110" s="1018"/>
      <c r="AD110" s="1018"/>
      <c r="AE110" s="1018"/>
      <c r="AF110" s="1018"/>
      <c r="AG110" s="1018"/>
      <c r="AH110" s="1018"/>
      <c r="AI110" s="1019"/>
    </row>
    <row r="111" spans="2:35" s="1016" customFormat="1" ht="18" customHeight="1">
      <c r="B111" s="1011"/>
      <c r="C111" s="1012" t="s">
        <v>947</v>
      </c>
      <c r="D111" s="1012"/>
      <c r="E111" s="1013"/>
      <c r="F111" s="1013"/>
      <c r="G111" s="1013"/>
      <c r="H111" s="1013"/>
      <c r="I111" s="1013"/>
      <c r="J111" s="1013"/>
      <c r="K111" s="1013"/>
      <c r="L111" s="1013"/>
      <c r="M111" s="1013"/>
      <c r="N111" s="1014"/>
      <c r="O111" s="1014"/>
      <c r="P111" s="1014"/>
      <c r="Q111" s="1014"/>
      <c r="R111" s="1014"/>
      <c r="S111" s="1014"/>
      <c r="T111" s="1015"/>
      <c r="V111" s="1017"/>
      <c r="W111" s="1018"/>
      <c r="X111" s="1018"/>
      <c r="Y111" s="1018"/>
      <c r="Z111" s="1018"/>
      <c r="AA111" s="1018"/>
      <c r="AB111" s="1018"/>
      <c r="AC111" s="1018"/>
      <c r="AD111" s="1018"/>
      <c r="AE111" s="1018"/>
      <c r="AF111" s="1018"/>
      <c r="AG111" s="1018"/>
      <c r="AH111" s="1018"/>
      <c r="AI111" s="1019"/>
    </row>
    <row r="112" spans="2:35" s="1016" customFormat="1" ht="18" customHeight="1">
      <c r="B112" s="1011"/>
      <c r="C112" s="1012" t="s">
        <v>946</v>
      </c>
      <c r="D112" s="1012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4"/>
      <c r="O112" s="1014"/>
      <c r="P112" s="1014"/>
      <c r="Q112" s="1014"/>
      <c r="R112" s="1014"/>
      <c r="S112" s="1014"/>
      <c r="T112" s="1015"/>
      <c r="V112" s="1017"/>
      <c r="W112" s="1018"/>
      <c r="X112" s="1018"/>
      <c r="Y112" s="1018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19"/>
    </row>
    <row r="113" spans="2:35" s="1016" customFormat="1" ht="18" customHeight="1">
      <c r="B113" s="1011"/>
      <c r="C113" s="1012" t="s">
        <v>762</v>
      </c>
      <c r="D113" s="1012"/>
      <c r="E113" s="1013"/>
      <c r="F113" s="1013"/>
      <c r="G113" s="1013"/>
      <c r="H113" s="1013"/>
      <c r="I113" s="1013"/>
      <c r="J113" s="1013"/>
      <c r="K113" s="1013"/>
      <c r="L113" s="1013"/>
      <c r="M113" s="1013"/>
      <c r="N113" s="1014"/>
      <c r="O113" s="1014"/>
      <c r="P113" s="1014"/>
      <c r="Q113" s="1014"/>
      <c r="R113" s="1014"/>
      <c r="S113" s="1014"/>
      <c r="T113" s="1015"/>
      <c r="V113" s="1017"/>
      <c r="W113" s="1018"/>
      <c r="X113" s="1018"/>
      <c r="Y113" s="1018"/>
      <c r="Z113" s="1018"/>
      <c r="AA113" s="1018"/>
      <c r="AB113" s="1018"/>
      <c r="AC113" s="1018"/>
      <c r="AD113" s="1018"/>
      <c r="AE113" s="1018"/>
      <c r="AF113" s="1018"/>
      <c r="AG113" s="1018"/>
      <c r="AH113" s="1018"/>
      <c r="AI113" s="1019"/>
    </row>
    <row r="114" spans="2:35" s="1016" customFormat="1" ht="18" customHeight="1">
      <c r="B114" s="1011"/>
      <c r="C114" s="1020" t="s">
        <v>747</v>
      </c>
      <c r="D114" s="1012"/>
      <c r="E114" s="1013"/>
      <c r="F114" s="1013"/>
      <c r="G114" s="1013"/>
      <c r="H114" s="1013"/>
      <c r="I114" s="1013"/>
      <c r="J114" s="1013"/>
      <c r="K114" s="1013"/>
      <c r="L114" s="1013"/>
      <c r="M114" s="1013"/>
      <c r="N114" s="1014"/>
      <c r="O114" s="1014"/>
      <c r="P114" s="1014"/>
      <c r="Q114" s="1014"/>
      <c r="R114" s="1014"/>
      <c r="S114" s="1014"/>
      <c r="T114" s="1015"/>
      <c r="V114" s="1017"/>
      <c r="W114" s="1018"/>
      <c r="X114" s="1018"/>
      <c r="Y114" s="1018"/>
      <c r="Z114" s="1018"/>
      <c r="AA114" s="1018"/>
      <c r="AB114" s="1018"/>
      <c r="AC114" s="1018"/>
      <c r="AD114" s="1018"/>
      <c r="AE114" s="1018"/>
      <c r="AF114" s="1018"/>
      <c r="AG114" s="1018"/>
      <c r="AH114" s="1018"/>
      <c r="AI114" s="1019"/>
    </row>
    <row r="115" spans="2:35" s="1016" customFormat="1" ht="18" customHeight="1">
      <c r="B115" s="1011"/>
      <c r="C115" s="1020" t="s">
        <v>993</v>
      </c>
      <c r="D115" s="1012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4"/>
      <c r="O115" s="1014"/>
      <c r="P115" s="1014"/>
      <c r="Q115" s="1014"/>
      <c r="R115" s="1014"/>
      <c r="S115" s="1014"/>
      <c r="T115" s="1015"/>
      <c r="V115" s="1017"/>
      <c r="W115" s="1018"/>
      <c r="X115" s="1018"/>
      <c r="Y115" s="1018"/>
      <c r="Z115" s="1018"/>
      <c r="AA115" s="1018"/>
      <c r="AB115" s="1018"/>
      <c r="AC115" s="1018"/>
      <c r="AD115" s="1018"/>
      <c r="AE115" s="1018"/>
      <c r="AF115" s="1018"/>
      <c r="AG115" s="1018"/>
      <c r="AH115" s="1018"/>
      <c r="AI115" s="1019"/>
    </row>
    <row r="116" spans="2:35" s="1016" customFormat="1" ht="18" customHeight="1">
      <c r="B116" s="1011"/>
      <c r="C116" s="1016" t="s">
        <v>994</v>
      </c>
      <c r="D116" s="1012"/>
      <c r="E116" s="1013"/>
      <c r="F116" s="1013"/>
      <c r="G116" s="1013"/>
      <c r="H116" s="1013"/>
      <c r="I116" s="1013"/>
      <c r="J116" s="1013"/>
      <c r="K116" s="1013"/>
      <c r="L116" s="1013"/>
      <c r="M116" s="1013"/>
      <c r="N116" s="1014"/>
      <c r="O116" s="1014"/>
      <c r="P116" s="1014"/>
      <c r="Q116" s="1014"/>
      <c r="R116" s="1014"/>
      <c r="S116" s="1014"/>
      <c r="T116" s="1015"/>
      <c r="V116" s="1017"/>
      <c r="W116" s="1018"/>
      <c r="X116" s="1018"/>
      <c r="Y116" s="1018"/>
      <c r="Z116" s="1018"/>
      <c r="AA116" s="1018"/>
      <c r="AB116" s="1018"/>
      <c r="AC116" s="1018"/>
      <c r="AD116" s="1018"/>
      <c r="AE116" s="1018"/>
      <c r="AF116" s="1018"/>
      <c r="AG116" s="1018"/>
      <c r="AH116" s="1018"/>
      <c r="AI116" s="1019"/>
    </row>
    <row r="117" spans="2:35" s="1016" customFormat="1" ht="18" customHeight="1">
      <c r="B117" s="1011"/>
      <c r="C117" s="1021" t="s">
        <v>995</v>
      </c>
      <c r="D117" s="1012"/>
      <c r="E117" s="1022"/>
      <c r="F117" s="1022"/>
      <c r="G117" s="1022"/>
      <c r="H117" s="1022"/>
      <c r="I117" s="1022"/>
      <c r="J117" s="1022"/>
      <c r="K117" s="1022"/>
      <c r="L117" s="1022"/>
      <c r="M117" s="1022"/>
      <c r="N117" s="1014"/>
      <c r="O117" s="1014"/>
      <c r="P117" s="1014"/>
      <c r="Q117" s="1014"/>
      <c r="R117" s="1014"/>
      <c r="S117" s="1014"/>
      <c r="T117" s="1015"/>
      <c r="V117" s="1017"/>
      <c r="W117" s="1018"/>
      <c r="X117" s="1018"/>
      <c r="Y117" s="1018"/>
      <c r="Z117" s="1018"/>
      <c r="AA117" s="1018"/>
      <c r="AB117" s="1018"/>
      <c r="AC117" s="1018"/>
      <c r="AD117" s="1018"/>
      <c r="AE117" s="1018"/>
      <c r="AF117" s="1018"/>
      <c r="AG117" s="1018"/>
      <c r="AH117" s="1018"/>
      <c r="AI117" s="1019"/>
    </row>
    <row r="118" spans="2:35" s="1016" customFormat="1" ht="18" customHeight="1">
      <c r="B118" s="1011"/>
      <c r="C118" s="1021" t="s">
        <v>996</v>
      </c>
      <c r="D118" s="1012"/>
      <c r="E118" s="1022"/>
      <c r="F118" s="1022"/>
      <c r="G118" s="1022"/>
      <c r="H118" s="1022"/>
      <c r="I118" s="1022"/>
      <c r="J118" s="1022"/>
      <c r="K118" s="1022"/>
      <c r="L118" s="1022"/>
      <c r="M118" s="1022"/>
      <c r="N118" s="1014"/>
      <c r="O118" s="1014"/>
      <c r="P118" s="1014"/>
      <c r="Q118" s="1014"/>
      <c r="R118" s="1014"/>
      <c r="S118" s="1014"/>
      <c r="T118" s="1015"/>
      <c r="V118" s="1017"/>
      <c r="W118" s="1018"/>
      <c r="X118" s="1018"/>
      <c r="Y118" s="1018"/>
      <c r="Z118" s="1018"/>
      <c r="AA118" s="1018"/>
      <c r="AB118" s="1018"/>
      <c r="AC118" s="1018"/>
      <c r="AD118" s="1018"/>
      <c r="AE118" s="1018"/>
      <c r="AF118" s="1018"/>
      <c r="AG118" s="1018"/>
      <c r="AH118" s="1018"/>
      <c r="AI118" s="1019"/>
    </row>
    <row r="119" spans="2:35" s="1016" customFormat="1" ht="18" customHeight="1">
      <c r="B119" s="1011"/>
      <c r="C119" s="1021" t="s">
        <v>997</v>
      </c>
      <c r="D119" s="101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14"/>
      <c r="O119" s="1014"/>
      <c r="P119" s="1014"/>
      <c r="Q119" s="1014"/>
      <c r="R119" s="1014"/>
      <c r="S119" s="1014"/>
      <c r="T119" s="1015"/>
      <c r="V119" s="1017"/>
      <c r="W119" s="1018"/>
      <c r="X119" s="1018"/>
      <c r="Y119" s="1018"/>
      <c r="Z119" s="1018"/>
      <c r="AA119" s="1018"/>
      <c r="AB119" s="1018"/>
      <c r="AC119" s="1018"/>
      <c r="AD119" s="1018"/>
      <c r="AE119" s="1018"/>
      <c r="AF119" s="1018"/>
      <c r="AG119" s="1018"/>
      <c r="AH119" s="1018"/>
      <c r="AI119" s="1019"/>
    </row>
    <row r="120" spans="2:35" ht="22.5" customHeight="1" thickBot="1">
      <c r="B120" s="697"/>
      <c r="C120" s="1369"/>
      <c r="D120" s="1369"/>
      <c r="E120" s="957"/>
      <c r="F120" s="957"/>
      <c r="G120" s="957"/>
      <c r="H120" s="957"/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699"/>
      <c r="V120" s="1023"/>
      <c r="W120" s="1024"/>
      <c r="X120" s="1024"/>
      <c r="Y120" s="1024"/>
      <c r="Z120" s="1024"/>
      <c r="AA120" s="1024"/>
      <c r="AB120" s="1024"/>
      <c r="AC120" s="1024"/>
      <c r="AD120" s="1024"/>
      <c r="AE120" s="1024"/>
      <c r="AF120" s="1024"/>
      <c r="AG120" s="1024"/>
      <c r="AH120" s="1024"/>
      <c r="AI120" s="1025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6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12">
      <selection activeCell="F24" sqref="F2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62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62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47"/>
      <c r="D12" s="1447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90" t="s">
        <v>449</v>
      </c>
      <c r="H13" s="1491"/>
      <c r="I13" s="1492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93" t="s">
        <v>443</v>
      </c>
      <c r="D15" s="1494"/>
      <c r="E15" s="1495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96"/>
      <c r="D25" s="1496"/>
      <c r="E25" s="1496"/>
      <c r="F25" s="1496"/>
      <c r="G25" s="1496"/>
      <c r="H25" s="1496"/>
      <c r="I25" s="1496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96"/>
      <c r="D29" s="1496"/>
      <c r="E29" s="1496"/>
      <c r="F29" s="1496"/>
      <c r="G29" s="1496"/>
      <c r="H29" s="1496"/>
      <c r="I29" s="1496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75"/>
      <c r="D36" s="1375"/>
      <c r="E36" s="1375"/>
      <c r="F36" s="1375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62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62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47"/>
      <c r="D12" s="144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97" t="s">
        <v>461</v>
      </c>
      <c r="F13" s="1498"/>
      <c r="G13" s="1498"/>
      <c r="H13" s="1498"/>
      <c r="I13" s="1498"/>
      <c r="J13" s="1498"/>
      <c r="K13" s="1498"/>
      <c r="L13" s="1498"/>
      <c r="M13" s="1498"/>
      <c r="N13" s="1499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93" t="s">
        <v>443</v>
      </c>
      <c r="D14" s="1494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75"/>
      <c r="D24" s="1375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4">
      <selection activeCell="F31" sqref="F3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62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62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76" t="str">
        <f>Entidad</f>
        <v>TEA Tenerife Espacio de las Artes, Entidad Pública Empresarial Local</v>
      </c>
      <c r="F9" s="1376"/>
      <c r="G9" s="1376"/>
      <c r="H9" s="1376"/>
      <c r="I9" s="1376"/>
      <c r="J9" s="1376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47"/>
      <c r="D12" s="1447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13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700493.11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35" t="s">
        <v>503</v>
      </c>
      <c r="G36" s="1436"/>
      <c r="H36" s="1436"/>
      <c r="I36" s="1436"/>
      <c r="J36" s="1437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79" t="s">
        <v>485</v>
      </c>
      <c r="D37" s="148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59" t="s">
        <v>61</v>
      </c>
      <c r="D38" s="1460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13</v>
      </c>
      <c r="F42" s="581">
        <v>486678.64</v>
      </c>
      <c r="G42" s="581">
        <v>16645.85</v>
      </c>
      <c r="H42" s="581"/>
      <c r="I42" s="581">
        <v>33850</v>
      </c>
      <c r="J42" s="591">
        <f>SUM(F42:I42)</f>
        <v>537174.49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/>
      <c r="F43" s="581"/>
      <c r="G43" s="581"/>
      <c r="H43" s="581"/>
      <c r="I43" s="581"/>
      <c r="J43" s="591">
        <f>SUM(F43:I43)</f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500" t="s">
        <v>505</v>
      </c>
      <c r="D45" s="1501"/>
      <c r="E45" s="272">
        <f aca="true" t="shared" si="0" ref="E45:J45">SUM(E39:E44)</f>
        <v>13</v>
      </c>
      <c r="F45" s="272">
        <f t="shared" si="0"/>
        <v>486678.64</v>
      </c>
      <c r="G45" s="272">
        <f t="shared" si="0"/>
        <v>16645.85</v>
      </c>
      <c r="H45" s="272">
        <f t="shared" si="0"/>
        <v>0</v>
      </c>
      <c r="I45" s="272">
        <f t="shared" si="0"/>
        <v>33850</v>
      </c>
      <c r="J45" s="272">
        <f t="shared" si="0"/>
        <v>537174.49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35" t="s">
        <v>443</v>
      </c>
      <c r="D50" s="1436"/>
      <c r="E50" s="1502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6556.33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156762.29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500" t="s">
        <v>505</v>
      </c>
      <c r="D53" s="1503"/>
      <c r="E53" s="273"/>
      <c r="F53" s="272">
        <f>SUM(F51:F52)</f>
        <v>163318.62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75"/>
      <c r="E65" s="1375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34">
      <selection activeCell="D2" sqref="D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8" t="s">
        <v>1002</v>
      </c>
    </row>
    <row r="3" ht="22.5" customHeight="1">
      <c r="D3" s="1248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62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62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47"/>
      <c r="D12" s="1447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506" t="s">
        <v>513</v>
      </c>
      <c r="D13" s="1507"/>
      <c r="E13" s="1507"/>
      <c r="F13" s="1507"/>
      <c r="G13" s="1507"/>
      <c r="H13" s="1508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35" t="s">
        <v>516</v>
      </c>
      <c r="D15" s="1436"/>
      <c r="E15" s="1437"/>
      <c r="F15" s="151"/>
      <c r="G15" s="1435" t="s">
        <v>517</v>
      </c>
      <c r="H15" s="1437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35" t="s">
        <v>434</v>
      </c>
      <c r="D16" s="1437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504" t="s">
        <v>471</v>
      </c>
      <c r="D56" s="1505"/>
      <c r="E56" s="175">
        <f>SUM(E17:E55)</f>
        <v>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506" t="s">
        <v>778</v>
      </c>
      <c r="D58" s="1507"/>
      <c r="E58" s="1507"/>
      <c r="F58" s="1507"/>
      <c r="G58" s="1507"/>
      <c r="H58" s="1508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506" t="s">
        <v>513</v>
      </c>
      <c r="D60" s="1507"/>
      <c r="E60" s="1507"/>
      <c r="F60" s="1507"/>
      <c r="G60" s="1507"/>
      <c r="H60" s="1508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35" t="s">
        <v>516</v>
      </c>
      <c r="D62" s="1436"/>
      <c r="E62" s="1437"/>
      <c r="F62" s="151"/>
      <c r="G62" s="1435" t="s">
        <v>517</v>
      </c>
      <c r="H62" s="1437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35" t="s">
        <v>434</v>
      </c>
      <c r="D63" s="1437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504" t="s">
        <v>471</v>
      </c>
      <c r="D69" s="1505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75"/>
      <c r="D75" s="1375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78" zoomScaleNormal="78" zoomScalePageLayoutView="0" workbookViewId="0" topLeftCell="A1">
      <pane ySplit="14" topLeftCell="A15" activePane="bottomLeft" state="frozen"/>
      <selection pane="topLeft" activeCell="A1" sqref="A1"/>
      <selection pane="bottomLeft" activeCell="E173" sqref="E173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62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62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67" t="str">
        <f>Entidad</f>
        <v>TEA Tenerife Espacio de las Artes, Entidad Pública Empresarial Local</v>
      </c>
      <c r="E9" s="1367"/>
      <c r="F9" s="1367"/>
      <c r="G9" s="1367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IF(ROUND('FC-4_1_MOV_FP'!H30-'FC-9_TRANS_SUBV'!G71,2)=0,"Ok","Mal, revísa FC-4 PASIVO y FC-9")</f>
        <v>Ok</v>
      </c>
      <c r="G31" s="864" t="str">
        <f>IF(ROUND('FC-4_1_MOV_FP'!H52-'FC-9_TRANS_SUBV'!H71,2)=0,"Ok","Mal,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3" t="str">
        <f>IF(ROUND('FC-9_TRANS_SUBV'!F32-'FC-9_TRANS_SUBV'!G32-'FC-9_TRANS_SUBV'!H32,2)=0,"Ok","Mal, revisa en FC-9 línea original 31")</f>
        <v>Ok</v>
      </c>
      <c r="G43" s="983" t="str">
        <f>IF(ROUND('FC-9_TRANS_SUBV'!I32-'FC-9_TRANS_SUBV'!J32-'FC-9_TRANS_SUBV'!K32,2)=0,"Ok","Mal,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IF(ROUND('FC-4_PASIVO'!F41-'FC-9_TRANS_SUBV'!G35,2)=0,"Ok","Mal, revisa FC-4 PASIVO y FC-9")</f>
        <v>Ok</v>
      </c>
      <c r="G44" s="864" t="str">
        <f>IF(ROUND('FC-4_PASIVO'!G41-'FC-9_TRANS_SUBV'!J35,2)=0,"Ok","Mal,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IF(ROUND('FC-3_CPyG'!F41+('FC-9_TRANS_SUBV'!F34),2)=0,"Ok","Mal, revisa datos FC-3 epígr. A) 9. y FC-9 celda F33")</f>
        <v>Ok</v>
      </c>
      <c r="G45" s="912" t="str">
        <f>IF(ROUND('FC-3_CPyG'!G41+('FC-9_TRANS_SUBV'!I34),2)=0,"Ok","Mal,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IF(ROUND('FC-3_CPyG'!F29-'FC-9_TRANS_SUBV'!G55,2)=0,"Ok","Mal, revisa dato en FC-3 y FC-9")</f>
        <v>Ok</v>
      </c>
      <c r="G46" s="864" t="str">
        <f>IF(ROUND('FC-3_CPyG'!G29-'FC-9_TRANS_SUBV'!H55,2)=0,"Ok","Mal,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IF(ROUND('FC-3_1_INF_ADIC_CPyG'!F81-'FC-9_TRANS_SUBV'!G56,2)=0,"Ok","Mal, revisa dato en FC-3_1 y FC-9")</f>
        <v>Ok</v>
      </c>
      <c r="G47" s="864" t="str">
        <f>IF(ROUND('FC-3_1_INF_ADIC_CPyG'!G81-'FC-9_TRANS_SUBV'!H56,2)=0,"Ok","Mal,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89"/>
      <c r="E55" s="1190"/>
      <c r="F55" s="1190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89"/>
      <c r="E56" s="1190"/>
      <c r="F56" s="1190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5" t="s">
        <v>1045</v>
      </c>
      <c r="D57" s="1189"/>
      <c r="E57" s="1190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5" t="s">
        <v>1046</v>
      </c>
      <c r="D58" s="1189"/>
      <c r="E58" s="1190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6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0">
      <selection activeCell="D29" sqref="D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6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6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7"/>
      <c r="D12" s="1447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75"/>
      <c r="D35" s="1375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8">
      <selection activeCell="D37" sqref="D3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6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6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7"/>
      <c r="D12" s="1447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59" t="s">
        <v>443</v>
      </c>
      <c r="D18" s="1460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500" t="s">
        <v>569</v>
      </c>
      <c r="D20" s="1501"/>
      <c r="E20" s="272">
        <f>SUM(E21:E30)</f>
        <v>3523396.6799999997</v>
      </c>
      <c r="F20" s="1513"/>
      <c r="G20" s="1514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90000</v>
      </c>
      <c r="F21" s="1515"/>
      <c r="G21" s="1516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509"/>
      <c r="G22" s="1510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198000</v>
      </c>
      <c r="F23" s="1509"/>
      <c r="G23" s="1510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'FC-9_TRANS_SUBV'!J55</f>
        <v>1528883.75</v>
      </c>
      <c r="F24" s="1509"/>
      <c r="G24" s="151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509"/>
      <c r="G25" s="151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509"/>
      <c r="G26" s="151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5" t="s">
        <v>1053</v>
      </c>
      <c r="D27" s="266"/>
      <c r="E27" s="1266"/>
      <c r="F27" s="1244" t="s">
        <v>1001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509"/>
      <c r="G28" s="151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'FC-9_TRANS_SUBV'!J71+'FC-9_TRANS_SUBV'!H85</f>
        <v>1433160.43</v>
      </c>
      <c r="F29" s="1509"/>
      <c r="G29" s="151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'FC-9_TRANS_SUBV'!M32</f>
        <v>273352.5</v>
      </c>
      <c r="F30" s="1511"/>
      <c r="G30" s="151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500" t="s">
        <v>578</v>
      </c>
      <c r="D32" s="1501"/>
      <c r="E32" s="272">
        <f>SUM(E33:E44)</f>
        <v>-3144482.8</v>
      </c>
      <c r="F32" s="1513"/>
      <c r="G32" s="151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0</v>
      </c>
      <c r="F33" s="1509"/>
      <c r="G33" s="1510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-700493.11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-2513094.05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109404.36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-10300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4">
        <f>-'FC-7_INF'!F31-'FC-7_INF'!H31+'FC-7_INF'!N31-'FC-7_INF'!F33-'FC-7_INF'!H33-'FC-7_INF'!K33</f>
        <v>-30000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5" t="s">
        <v>1048</v>
      </c>
      <c r="D42" s="266"/>
      <c r="E42" s="1264">
        <f>'FC-16_1_ INF_ADIC_ESTAB_PRESUP'!G19+'FC-16_1_ INF_ADIC_ESTAB_PRESUP'!G28</f>
        <v>0</v>
      </c>
      <c r="F42" s="1244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5" t="s">
        <v>1049</v>
      </c>
      <c r="D43" s="266"/>
      <c r="E43" s="1266"/>
      <c r="F43" s="1509" t="s">
        <v>1001</v>
      </c>
      <c r="G43" s="1510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7" t="s">
        <v>1050</v>
      </c>
      <c r="D44" s="267"/>
      <c r="E44" s="1270">
        <f>'FC-3_1_INF_ADIC_CPyG'!G87</f>
        <v>0</v>
      </c>
      <c r="F44" s="1511"/>
      <c r="G44" s="1512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378913.8799999999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75"/>
      <c r="D52" s="1375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4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4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6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68">
        <f>ejercicio</f>
        <v>2020</v>
      </c>
      <c r="L6" s="626"/>
      <c r="N6" s="987"/>
      <c r="O6" s="988" t="s">
        <v>677</v>
      </c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90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68"/>
      <c r="L7" s="626"/>
      <c r="N7" s="987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90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4"/>
      <c r="L8" s="626"/>
      <c r="N8" s="987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90"/>
    </row>
    <row r="9" spans="2:27" s="1305" customFormat="1" ht="30" customHeight="1">
      <c r="B9" s="1306"/>
      <c r="C9" s="630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7"/>
      <c r="O10" s="989"/>
      <c r="P10" s="989"/>
      <c r="Q10" s="989"/>
      <c r="R10" s="989"/>
      <c r="S10" s="989"/>
      <c r="T10" s="989"/>
      <c r="U10" s="989"/>
      <c r="V10" s="989"/>
      <c r="W10" s="989"/>
      <c r="X10" s="989"/>
      <c r="Y10" s="989"/>
      <c r="Z10" s="989"/>
      <c r="AA10" s="990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1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2:27" s="635" customFormat="1" ht="30" customHeight="1">
      <c r="B12" s="632"/>
      <c r="C12" s="1314"/>
      <c r="D12" s="1314"/>
      <c r="E12" s="636"/>
      <c r="F12" s="636"/>
      <c r="G12" s="636"/>
      <c r="H12" s="636"/>
      <c r="I12" s="636"/>
      <c r="J12" s="636"/>
      <c r="K12" s="636"/>
      <c r="L12" s="991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2:27" s="1315" customFormat="1" ht="22.5" customHeight="1">
      <c r="B13" s="638"/>
      <c r="C13" s="1517"/>
      <c r="D13" s="1518"/>
      <c r="E13" s="993" t="s">
        <v>1032</v>
      </c>
      <c r="F13" s="1519" t="s">
        <v>396</v>
      </c>
      <c r="G13" s="1520"/>
      <c r="H13" s="1520"/>
      <c r="I13" s="1521"/>
      <c r="J13" s="993" t="s">
        <v>1033</v>
      </c>
      <c r="K13" s="1522" t="s">
        <v>1044</v>
      </c>
      <c r="L13" s="1316"/>
      <c r="N13" s="987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90"/>
    </row>
    <row r="14" spans="2:27" ht="24.75">
      <c r="B14" s="622"/>
      <c r="C14" s="1317" t="s">
        <v>1026</v>
      </c>
      <c r="D14" s="1318"/>
      <c r="E14" s="1319">
        <f>ejercicio</f>
        <v>2020</v>
      </c>
      <c r="F14" s="1320" t="s">
        <v>1034</v>
      </c>
      <c r="G14" s="1321" t="s">
        <v>1035</v>
      </c>
      <c r="H14" s="1321" t="s">
        <v>1036</v>
      </c>
      <c r="I14" s="1322" t="s">
        <v>1037</v>
      </c>
      <c r="J14" s="1319">
        <f>ejercicio</f>
        <v>2020</v>
      </c>
      <c r="K14" s="1523"/>
      <c r="L14" s="626"/>
      <c r="N14" s="987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90"/>
    </row>
    <row r="15" spans="2:27" s="1323" customFormat="1" ht="22.5" customHeight="1">
      <c r="B15" s="638"/>
      <c r="C15" s="1324" t="s">
        <v>1028</v>
      </c>
      <c r="D15" s="1325"/>
      <c r="E15" s="481"/>
      <c r="F15" s="482"/>
      <c r="G15" s="483"/>
      <c r="H15" s="483"/>
      <c r="I15" s="484"/>
      <c r="J15" s="801">
        <f>SUM(E15:I15)</f>
        <v>0</v>
      </c>
      <c r="K15" s="512"/>
      <c r="L15" s="1316"/>
      <c r="N15" s="987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90"/>
    </row>
    <row r="16" spans="2:27" ht="22.5" customHeight="1">
      <c r="B16" s="638"/>
      <c r="C16" s="1326" t="s">
        <v>1029</v>
      </c>
      <c r="D16" s="1327"/>
      <c r="E16" s="485"/>
      <c r="F16" s="486"/>
      <c r="G16" s="487"/>
      <c r="H16" s="487"/>
      <c r="I16" s="488"/>
      <c r="J16" s="806">
        <f>SUM(E16:I16)</f>
        <v>0</v>
      </c>
      <c r="K16" s="1302"/>
      <c r="L16" s="626"/>
      <c r="N16" s="987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90"/>
    </row>
    <row r="17" spans="2:27" ht="24" customHeight="1">
      <c r="B17" s="638"/>
      <c r="C17" s="1326" t="s">
        <v>1030</v>
      </c>
      <c r="D17" s="1327"/>
      <c r="E17" s="485"/>
      <c r="F17" s="486"/>
      <c r="G17" s="487"/>
      <c r="H17" s="487"/>
      <c r="I17" s="488"/>
      <c r="J17" s="806">
        <f>SUM(E17:I17)</f>
        <v>0</v>
      </c>
      <c r="K17" s="1302"/>
      <c r="L17" s="626"/>
      <c r="N17" s="987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90"/>
    </row>
    <row r="18" spans="2:27" ht="22.5" customHeight="1">
      <c r="B18" s="638"/>
      <c r="C18" s="1328" t="s">
        <v>1031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6"/>
      <c r="N18" s="987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90"/>
    </row>
    <row r="19" spans="2:27" ht="22.5" customHeight="1" thickBot="1">
      <c r="B19" s="638"/>
      <c r="C19" s="972" t="s">
        <v>394</v>
      </c>
      <c r="D19" s="973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7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90"/>
    </row>
    <row r="20" spans="2:27" ht="7.5" customHeight="1">
      <c r="B20" s="638"/>
      <c r="C20" s="1331"/>
      <c r="D20" s="1331"/>
      <c r="E20" s="980"/>
      <c r="F20" s="980"/>
      <c r="G20" s="980"/>
      <c r="H20" s="980"/>
      <c r="I20" s="980"/>
      <c r="J20" s="980"/>
      <c r="K20" s="980"/>
      <c r="L20" s="626"/>
      <c r="N20" s="987"/>
      <c r="O20" s="989"/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90"/>
    </row>
    <row r="21" spans="2:27" ht="22.5" customHeight="1">
      <c r="B21" s="638"/>
      <c r="C21" s="1314"/>
      <c r="D21" s="1314"/>
      <c r="E21" s="636"/>
      <c r="F21" s="636"/>
      <c r="G21" s="636"/>
      <c r="H21" s="636"/>
      <c r="I21" s="636"/>
      <c r="J21" s="636"/>
      <c r="K21" s="636"/>
      <c r="L21" s="626"/>
      <c r="N21" s="987"/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90"/>
    </row>
    <row r="22" spans="2:27" ht="22.5" customHeight="1">
      <c r="B22" s="638"/>
      <c r="C22" s="1517"/>
      <c r="D22" s="1518"/>
      <c r="E22" s="993" t="s">
        <v>1032</v>
      </c>
      <c r="F22" s="1519" t="s">
        <v>396</v>
      </c>
      <c r="G22" s="1520"/>
      <c r="H22" s="1520"/>
      <c r="I22" s="1521"/>
      <c r="J22" s="993" t="s">
        <v>1033</v>
      </c>
      <c r="K22" s="1522" t="s">
        <v>1044</v>
      </c>
      <c r="L22" s="626"/>
      <c r="N22" s="987"/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90"/>
    </row>
    <row r="23" spans="2:27" ht="24.75">
      <c r="B23" s="638"/>
      <c r="C23" s="1317" t="s">
        <v>1027</v>
      </c>
      <c r="D23" s="1318"/>
      <c r="E23" s="1319">
        <f>ejercicio</f>
        <v>2020</v>
      </c>
      <c r="F23" s="1320" t="s">
        <v>1034</v>
      </c>
      <c r="G23" s="1321" t="s">
        <v>1035</v>
      </c>
      <c r="H23" s="1321" t="s">
        <v>1036</v>
      </c>
      <c r="I23" s="1322" t="s">
        <v>1037</v>
      </c>
      <c r="J23" s="1319">
        <f>ejercicio</f>
        <v>2020</v>
      </c>
      <c r="K23" s="1523"/>
      <c r="L23" s="626"/>
      <c r="N23" s="987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</row>
    <row r="24" spans="2:27" ht="22.5" customHeight="1">
      <c r="B24" s="638"/>
      <c r="C24" s="1324" t="s">
        <v>1038</v>
      </c>
      <c r="D24" s="1325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7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</row>
    <row r="25" spans="2:27" ht="22.5" customHeight="1">
      <c r="B25" s="638"/>
      <c r="C25" s="1326" t="s">
        <v>1039</v>
      </c>
      <c r="D25" s="1327"/>
      <c r="E25" s="485"/>
      <c r="F25" s="486"/>
      <c r="G25" s="487"/>
      <c r="H25" s="487"/>
      <c r="I25" s="488"/>
      <c r="J25" s="801">
        <f>SUM(E25:I25)</f>
        <v>0</v>
      </c>
      <c r="K25" s="1302"/>
      <c r="L25" s="626"/>
      <c r="N25" s="987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</row>
    <row r="26" spans="2:27" ht="22.5" customHeight="1">
      <c r="B26" s="638"/>
      <c r="C26" s="1326" t="s">
        <v>1040</v>
      </c>
      <c r="D26" s="1327"/>
      <c r="E26" s="485"/>
      <c r="F26" s="486"/>
      <c r="G26" s="487"/>
      <c r="H26" s="487"/>
      <c r="I26" s="488"/>
      <c r="J26" s="801">
        <f>SUM(E26:I26)</f>
        <v>0</v>
      </c>
      <c r="K26" s="1226"/>
      <c r="L26" s="626"/>
      <c r="N26" s="987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</row>
    <row r="27" spans="2:27" ht="22.5" customHeight="1">
      <c r="B27" s="638"/>
      <c r="C27" s="1328" t="s">
        <v>1041</v>
      </c>
      <c r="D27" s="1329"/>
      <c r="E27" s="489"/>
      <c r="F27" s="490"/>
      <c r="G27" s="491"/>
      <c r="H27" s="491"/>
      <c r="I27" s="492"/>
      <c r="J27" s="801">
        <f>SUM(E27:I27)</f>
        <v>0</v>
      </c>
      <c r="K27" s="1303"/>
      <c r="L27" s="626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2.5" customHeight="1" thickBot="1">
      <c r="B28" s="638"/>
      <c r="C28" s="972" t="s">
        <v>394</v>
      </c>
      <c r="D28" s="973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>
      <c r="B29" s="638"/>
      <c r="C29" s="1331"/>
      <c r="D29" s="1331"/>
      <c r="E29" s="980"/>
      <c r="F29" s="980"/>
      <c r="G29" s="980"/>
      <c r="H29" s="980"/>
      <c r="I29" s="980"/>
      <c r="J29" s="980"/>
      <c r="K29" s="980"/>
      <c r="L29" s="626"/>
      <c r="N29" s="987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</row>
    <row r="30" spans="2:27" ht="22.5" customHeight="1">
      <c r="B30" s="638"/>
      <c r="C30" s="1314"/>
      <c r="D30" s="1314"/>
      <c r="E30" s="636"/>
      <c r="F30" s="636"/>
      <c r="G30" s="636"/>
      <c r="H30" s="636"/>
      <c r="I30" s="636"/>
      <c r="J30" s="636"/>
      <c r="K30" s="636"/>
      <c r="L30" s="626"/>
      <c r="N30" s="987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90"/>
    </row>
    <row r="31" spans="2:27" ht="22.5" customHeight="1">
      <c r="B31" s="638"/>
      <c r="C31" s="906" t="s">
        <v>729</v>
      </c>
      <c r="D31" s="1282"/>
      <c r="E31" s="696"/>
      <c r="F31" s="696"/>
      <c r="G31" s="696"/>
      <c r="H31" s="696"/>
      <c r="I31" s="696"/>
      <c r="J31" s="696"/>
      <c r="K31" s="636"/>
      <c r="L31" s="626"/>
      <c r="N31" s="987"/>
      <c r="O31" s="989"/>
      <c r="P31" s="989"/>
      <c r="Q31" s="989"/>
      <c r="R31" s="989"/>
      <c r="S31" s="989"/>
      <c r="T31" s="989"/>
      <c r="U31" s="989"/>
      <c r="V31" s="989"/>
      <c r="W31" s="989"/>
      <c r="X31" s="989"/>
      <c r="Y31" s="989"/>
      <c r="Z31" s="989"/>
      <c r="AA31" s="990"/>
    </row>
    <row r="32" spans="2:27" ht="18">
      <c r="B32" s="638"/>
      <c r="C32" s="907" t="s">
        <v>1042</v>
      </c>
      <c r="D32" s="1282"/>
      <c r="E32" s="696"/>
      <c r="F32" s="696"/>
      <c r="G32" s="696"/>
      <c r="H32" s="696"/>
      <c r="I32" s="696"/>
      <c r="J32" s="696"/>
      <c r="K32" s="636"/>
      <c r="L32" s="626"/>
      <c r="N32" s="1017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9"/>
    </row>
    <row r="33" spans="2:27" ht="9" customHeight="1">
      <c r="B33" s="638"/>
      <c r="C33" s="1012"/>
      <c r="D33" s="1282"/>
      <c r="E33" s="696"/>
      <c r="F33" s="696"/>
      <c r="G33" s="696"/>
      <c r="H33" s="696"/>
      <c r="I33" s="696"/>
      <c r="J33" s="696"/>
      <c r="K33" s="636"/>
      <c r="L33" s="626"/>
      <c r="N33" s="1017"/>
      <c r="O33" s="1018"/>
      <c r="P33" s="1018"/>
      <c r="Q33" s="1018"/>
      <c r="R33" s="1018"/>
      <c r="S33" s="1018"/>
      <c r="T33" s="1018"/>
      <c r="U33" s="1018"/>
      <c r="V33" s="1018"/>
      <c r="W33" s="1018"/>
      <c r="X33" s="1018"/>
      <c r="Y33" s="1018"/>
      <c r="Z33" s="1018"/>
      <c r="AA33" s="1019"/>
    </row>
    <row r="34" spans="2:27" ht="18">
      <c r="B34" s="638"/>
      <c r="C34" s="1012" t="s">
        <v>1043</v>
      </c>
      <c r="D34" s="1282"/>
      <c r="E34" s="696"/>
      <c r="F34" s="696"/>
      <c r="G34" s="696"/>
      <c r="H34" s="696"/>
      <c r="I34" s="696"/>
      <c r="J34" s="696"/>
      <c r="K34" s="636"/>
      <c r="L34" s="626"/>
      <c r="N34" s="1017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9"/>
    </row>
    <row r="35" spans="2:27" ht="22.5" customHeight="1" thickBot="1">
      <c r="B35" s="697"/>
      <c r="C35" s="1369"/>
      <c r="D35" s="1369"/>
      <c r="E35" s="1369"/>
      <c r="F35" s="1369"/>
      <c r="G35" s="1301"/>
      <c r="H35" s="1301"/>
      <c r="I35" s="1301"/>
      <c r="J35" s="1301"/>
      <c r="K35" s="1304"/>
      <c r="L35" s="699"/>
      <c r="N35" s="1023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5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6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29" sqref="E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62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62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47"/>
      <c r="D12" s="1447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35" t="s">
        <v>443</v>
      </c>
      <c r="D14" s="1437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24" t="s">
        <v>589</v>
      </c>
      <c r="D16" s="1525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24" t="s">
        <v>596</v>
      </c>
      <c r="D21" s="1525"/>
      <c r="E21" s="1292">
        <f>+'FC-3_1_INF_ADIC_CPyG'!K40</f>
        <v>90000</v>
      </c>
      <c r="F21" s="306">
        <f>E21/$E$33</f>
        <v>0.049535365154760175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24" t="s">
        <v>597</v>
      </c>
      <c r="D23" s="1525"/>
      <c r="E23" s="298">
        <f>SUM(E24:E26)</f>
        <v>1528883.75</v>
      </c>
      <c r="F23" s="306">
        <f>E23/$E$33</f>
        <v>0.8414868315047674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1528883.75</v>
      </c>
      <c r="F24" s="302">
        <f>E24/$E$33</f>
        <v>0.8414868315047674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24" t="s">
        <v>601</v>
      </c>
      <c r="D28" s="1525"/>
      <c r="E28" s="298">
        <f>SUM(E29:E31)</f>
        <v>198000</v>
      </c>
      <c r="F28" s="306">
        <f>E28/$E$33</f>
        <v>0.10897780334047238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60" t="s">
        <v>1101</v>
      </c>
      <c r="E29" s="513">
        <v>198000</v>
      </c>
      <c r="F29" s="302">
        <f>E29/$E$33</f>
        <v>0.10897780334047238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3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1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26" t="s">
        <v>602</v>
      </c>
      <c r="D33" s="1527"/>
      <c r="E33" s="294">
        <f>E28+E23+E21+E16</f>
        <v>1816883.75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75"/>
      <c r="D40" s="1375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3">
      <selection activeCell="E50" activeCellId="1" sqref="E45 E5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62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62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47"/>
      <c r="D12" s="1447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35" t="s">
        <v>618</v>
      </c>
      <c r="D14" s="1437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90000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2962044.1799999997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198000</v>
      </c>
      <c r="F20" s="188"/>
    </row>
    <row r="21" spans="2:6" s="189" customFormat="1" ht="22.5" customHeight="1">
      <c r="B21" s="187"/>
      <c r="C21" s="1524" t="s">
        <v>609</v>
      </c>
      <c r="D21" s="1525"/>
      <c r="E21" s="298">
        <f>SUM(E16:E20)</f>
        <v>3250044.1799999997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273352.5</v>
      </c>
      <c r="F24" s="188"/>
    </row>
    <row r="25" spans="2:6" s="189" customFormat="1" ht="22.5" customHeight="1">
      <c r="B25" s="187"/>
      <c r="C25" s="1524" t="s">
        <v>612</v>
      </c>
      <c r="D25" s="1525"/>
      <c r="E25" s="298">
        <f>SUM(E23:E24)</f>
        <v>273352.5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24" t="s">
        <v>615</v>
      </c>
      <c r="D29" s="1525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28" t="s">
        <v>616</v>
      </c>
      <c r="D31" s="1529"/>
      <c r="E31" s="307">
        <f>E21+E25+E29</f>
        <v>3523396.6799999997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24" t="s">
        <v>617</v>
      </c>
      <c r="D33" s="1525"/>
      <c r="E33" s="298">
        <f>'_FC-90_DETALLE'!H72</f>
        <v>18949.31</v>
      </c>
      <c r="F33" s="188"/>
    </row>
    <row r="34" spans="2:6" s="189" customFormat="1" ht="9" customHeight="1">
      <c r="B34" s="187"/>
      <c r="C34" s="21"/>
      <c r="D34" s="1240"/>
      <c r="E34" s="151"/>
      <c r="F34" s="188"/>
    </row>
    <row r="35" spans="2:6" s="308" customFormat="1" ht="22.5" customHeight="1" thickBot="1">
      <c r="B35" s="110"/>
      <c r="C35" s="1528" t="s">
        <v>616</v>
      </c>
      <c r="D35" s="1529"/>
      <c r="E35" s="307">
        <f>E31+E33</f>
        <v>3542345.9899999998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35" t="s">
        <v>619</v>
      </c>
      <c r="D37" s="1437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693936.78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2523394.05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24" t="s">
        <v>623</v>
      </c>
      <c r="D43" s="1525"/>
      <c r="E43" s="298">
        <f>SUM(E39:E42)</f>
        <v>3217330.83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30000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24" t="s">
        <v>625</v>
      </c>
      <c r="D47" s="1525"/>
      <c r="E47" s="298">
        <f>SUM(E45:E46)</f>
        <v>30000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228500</v>
      </c>
      <c r="F50" s="188"/>
    </row>
    <row r="51" spans="2:6" s="189" customFormat="1" ht="22.5" customHeight="1">
      <c r="B51" s="187"/>
      <c r="C51" s="1524" t="s">
        <v>626</v>
      </c>
      <c r="D51" s="1525"/>
      <c r="E51" s="298">
        <f>SUM(E49:E50)</f>
        <v>228500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28" t="s">
        <v>627</v>
      </c>
      <c r="D53" s="1529"/>
      <c r="E53" s="307">
        <f>E43+E47+E51</f>
        <v>3475830.83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24" t="s">
        <v>628</v>
      </c>
      <c r="D55" s="1525"/>
      <c r="E55" s="298">
        <f>'_FC-90_DETALLE'!H152</f>
        <v>51662.66</v>
      </c>
      <c r="F55" s="188"/>
    </row>
    <row r="56" spans="2:6" s="189" customFormat="1" ht="9" customHeight="1">
      <c r="B56" s="187"/>
      <c r="C56" s="21"/>
      <c r="D56" s="1240"/>
      <c r="E56" s="151"/>
      <c r="F56" s="188"/>
    </row>
    <row r="57" spans="2:6" s="189" customFormat="1" ht="24" customHeight="1" thickBot="1">
      <c r="B57" s="187"/>
      <c r="C57" s="1528" t="s">
        <v>627</v>
      </c>
      <c r="D57" s="1529"/>
      <c r="E57" s="307">
        <f>E53+E55</f>
        <v>3527493.49</v>
      </c>
      <c r="F57" s="188"/>
    </row>
    <row r="58" spans="2:6" s="189" customFormat="1" ht="24" customHeight="1">
      <c r="B58" s="187"/>
      <c r="C58" s="21"/>
      <c r="D58" s="1240"/>
      <c r="E58" s="151"/>
      <c r="F58" s="188"/>
    </row>
    <row r="59" spans="2:6" s="189" customFormat="1" ht="24" customHeight="1" thickBot="1">
      <c r="B59" s="187"/>
      <c r="C59" s="1241" t="s">
        <v>998</v>
      </c>
      <c r="D59" s="1242"/>
      <c r="E59" s="1243">
        <f>E35-E57</f>
        <v>14852.499999999534</v>
      </c>
      <c r="F59" s="188"/>
    </row>
    <row r="60" spans="2:6" s="189" customFormat="1" ht="24" customHeight="1" thickTop="1">
      <c r="B60" s="187"/>
      <c r="C60" s="21"/>
      <c r="D60" s="1240"/>
      <c r="E60" s="151"/>
      <c r="F60" s="188"/>
    </row>
    <row r="61" spans="2:6" s="189" customFormat="1" ht="24" customHeight="1" thickBot="1">
      <c r="B61" s="187"/>
      <c r="C61" s="1241" t="s">
        <v>999</v>
      </c>
      <c r="D61" s="1242"/>
      <c r="E61" s="1243">
        <f>'_FC-90_DETALLE'!H170</f>
        <v>-14852.499999999933</v>
      </c>
      <c r="F61" s="188"/>
    </row>
    <row r="62" spans="2:6" s="189" customFormat="1" ht="24" customHeight="1" thickTop="1">
      <c r="B62" s="187"/>
      <c r="C62" s="21"/>
      <c r="D62" s="1240"/>
      <c r="E62" s="151"/>
      <c r="F62" s="188"/>
    </row>
    <row r="63" spans="2:6" s="189" customFormat="1" ht="24" customHeight="1" thickBot="1">
      <c r="B63" s="187"/>
      <c r="C63" s="1241" t="s">
        <v>1000</v>
      </c>
      <c r="D63" s="1242"/>
      <c r="E63" s="1243">
        <f>+E59+E61</f>
        <v>-3.9835867937654257E-10</v>
      </c>
      <c r="F63" s="188"/>
    </row>
    <row r="64" spans="2:8" ht="22.5" customHeight="1" thickBot="1" thickTop="1">
      <c r="B64" s="120"/>
      <c r="C64" s="1375"/>
      <c r="D64" s="1375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59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89" sqref="A89:IV92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8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0"/>
      <c r="F2" s="1030"/>
      <c r="G2" s="1030"/>
    </row>
    <row r="3" spans="4:7" ht="28.5" customHeight="1">
      <c r="D3" s="311" t="str">
        <f>_GENERAL!D3</f>
        <v>Dirección Insular de Hacienda</v>
      </c>
      <c r="E3" s="1030"/>
      <c r="F3" s="1030"/>
      <c r="G3" s="1030"/>
    </row>
    <row r="4" ht="18" customHeight="1" thickBot="1"/>
    <row r="5" spans="2:9" ht="12.75">
      <c r="B5" s="1031"/>
      <c r="C5" s="620"/>
      <c r="D5" s="620"/>
      <c r="E5" s="1032"/>
      <c r="F5" s="1032"/>
      <c r="G5" s="1032"/>
      <c r="H5" s="620"/>
      <c r="I5" s="1033"/>
    </row>
    <row r="6" spans="2:9" ht="15.75">
      <c r="B6" s="1034"/>
      <c r="C6" s="1035" t="s">
        <v>0</v>
      </c>
      <c r="D6" s="625"/>
      <c r="E6" s="1036"/>
      <c r="F6" s="1036"/>
      <c r="G6" s="1036"/>
      <c r="H6" s="1552">
        <f>ejercicio</f>
        <v>2020</v>
      </c>
      <c r="I6" s="1037"/>
    </row>
    <row r="7" spans="2:9" ht="15.75">
      <c r="B7" s="1034"/>
      <c r="C7" s="1035" t="s">
        <v>1</v>
      </c>
      <c r="D7" s="625"/>
      <c r="E7" s="1036"/>
      <c r="F7" s="1036"/>
      <c r="G7" s="1036"/>
      <c r="H7" s="1552"/>
      <c r="I7" s="1037"/>
    </row>
    <row r="8" spans="2:9" ht="12.75">
      <c r="B8" s="1034"/>
      <c r="C8" s="1038"/>
      <c r="D8" s="625"/>
      <c r="E8" s="1036"/>
      <c r="F8" s="1036"/>
      <c r="G8" s="1036"/>
      <c r="H8" s="1014"/>
      <c r="I8" s="1037"/>
    </row>
    <row r="9" spans="2:9" s="1042" customFormat="1" ht="21.75" customHeight="1">
      <c r="B9" s="1039"/>
      <c r="C9" s="1040" t="s">
        <v>2</v>
      </c>
      <c r="D9" s="1553" t="str">
        <f>Entidad</f>
        <v>TEA Tenerife Espacio de las Artes, Entidad Pública Empresarial Local</v>
      </c>
      <c r="E9" s="1553"/>
      <c r="F9" s="1553"/>
      <c r="G9" s="1553"/>
      <c r="H9" s="1553"/>
      <c r="I9" s="1041"/>
    </row>
    <row r="10" spans="2:9" ht="12.75">
      <c r="B10" s="1034"/>
      <c r="C10" s="625"/>
      <c r="D10" s="625"/>
      <c r="E10" s="1036"/>
      <c r="F10" s="1036"/>
      <c r="G10" s="1036"/>
      <c r="H10" s="625"/>
      <c r="I10" s="1037"/>
    </row>
    <row r="11" spans="2:9" s="1046" customFormat="1" ht="27" customHeight="1">
      <c r="B11" s="1043"/>
      <c r="C11" s="634" t="s">
        <v>603</v>
      </c>
      <c r="D11" s="634"/>
      <c r="E11" s="1044"/>
      <c r="F11" s="1044"/>
      <c r="G11" s="1044"/>
      <c r="H11" s="634"/>
      <c r="I11" s="1045"/>
    </row>
    <row r="12" spans="2:9" s="1046" customFormat="1" ht="18">
      <c r="B12" s="1043"/>
      <c r="C12" s="1554"/>
      <c r="D12" s="1554"/>
      <c r="E12" s="1030"/>
      <c r="F12" s="1030"/>
      <c r="G12" s="1030"/>
      <c r="H12" s="636"/>
      <c r="I12" s="1045"/>
    </row>
    <row r="13" spans="2:9" ht="18">
      <c r="B13" s="1047"/>
      <c r="C13" s="1048"/>
      <c r="D13" s="1048"/>
      <c r="E13" s="1030"/>
      <c r="F13" s="1030"/>
      <c r="G13" s="1030"/>
      <c r="H13" s="636"/>
      <c r="I13" s="1037"/>
    </row>
    <row r="14" spans="2:11" s="1052" customFormat="1" ht="23.25">
      <c r="B14" s="1049"/>
      <c r="C14" s="1539" t="s">
        <v>618</v>
      </c>
      <c r="D14" s="1540"/>
      <c r="E14" s="1050" t="s">
        <v>822</v>
      </c>
      <c r="F14" s="1050" t="s">
        <v>823</v>
      </c>
      <c r="G14" s="1050" t="s">
        <v>899</v>
      </c>
      <c r="H14" s="649" t="s">
        <v>897</v>
      </c>
      <c r="I14" s="1051"/>
      <c r="K14" s="649" t="s">
        <v>900</v>
      </c>
    </row>
    <row r="15" spans="2:9" ht="18">
      <c r="B15" s="1047"/>
      <c r="C15" s="1053"/>
      <c r="D15" s="1048"/>
      <c r="E15" s="1030"/>
      <c r="F15" s="1030"/>
      <c r="G15" s="1030"/>
      <c r="H15" s="636"/>
      <c r="I15" s="1037"/>
    </row>
    <row r="16" spans="2:11" s="1060" customFormat="1" ht="18">
      <c r="B16" s="1054"/>
      <c r="C16" s="1055" t="s">
        <v>182</v>
      </c>
      <c r="D16" s="1056" t="s">
        <v>604</v>
      </c>
      <c r="E16" s="1057">
        <v>0</v>
      </c>
      <c r="F16" s="1057">
        <v>0</v>
      </c>
      <c r="G16" s="1057">
        <v>0</v>
      </c>
      <c r="H16" s="1058">
        <f>SUM(E16:G16)</f>
        <v>0</v>
      </c>
      <c r="I16" s="1059"/>
      <c r="K16" s="1182"/>
    </row>
    <row r="17" spans="2:11" s="1060" customFormat="1" ht="18">
      <c r="B17" s="1054"/>
      <c r="C17" s="1055" t="s">
        <v>192</v>
      </c>
      <c r="D17" s="1056" t="s">
        <v>605</v>
      </c>
      <c r="E17" s="1057">
        <v>0</v>
      </c>
      <c r="F17" s="1057">
        <v>0</v>
      </c>
      <c r="G17" s="1057">
        <v>0</v>
      </c>
      <c r="H17" s="1058">
        <f>SUM(E17:G17)</f>
        <v>0</v>
      </c>
      <c r="I17" s="1059"/>
      <c r="K17" s="1182"/>
    </row>
    <row r="18" spans="2:11" s="1060" customFormat="1" ht="18">
      <c r="B18" s="1054"/>
      <c r="C18" s="1055" t="s">
        <v>197</v>
      </c>
      <c r="D18" s="1056" t="s">
        <v>606</v>
      </c>
      <c r="E18" s="1057">
        <f>SUM(E19:E25)</f>
        <v>90000</v>
      </c>
      <c r="F18" s="1057">
        <f>SUM(F19:F25)</f>
        <v>0</v>
      </c>
      <c r="G18" s="1057">
        <f>SUM(G19:G25)</f>
        <v>0</v>
      </c>
      <c r="H18" s="1057">
        <f>SUM(H19:H25)</f>
        <v>90000</v>
      </c>
      <c r="I18" s="1059"/>
      <c r="K18" s="1182"/>
    </row>
    <row r="19" spans="2:11" s="1067" customFormat="1" ht="18" hidden="1">
      <c r="B19" s="1047"/>
      <c r="C19" s="1061" t="s">
        <v>40</v>
      </c>
      <c r="D19" s="1062" t="s">
        <v>824</v>
      </c>
      <c r="E19" s="1063">
        <f>'FC-3_CPyG'!G16</f>
        <v>90000</v>
      </c>
      <c r="F19" s="1064"/>
      <c r="G19" s="1168"/>
      <c r="H19" s="1065">
        <f aca="true" t="shared" si="0" ref="H19:H25">SUM(E19:G19)</f>
        <v>90000</v>
      </c>
      <c r="I19" s="1066"/>
      <c r="K19" s="1182"/>
    </row>
    <row r="20" spans="2:11" s="1067" customFormat="1" ht="18" hidden="1">
      <c r="B20" s="1047"/>
      <c r="C20" s="1061" t="s">
        <v>46</v>
      </c>
      <c r="D20" s="1062" t="s">
        <v>825</v>
      </c>
      <c r="E20" s="1063">
        <f>'FC-3_1_INF_ADIC_CPyG'!G74</f>
        <v>0</v>
      </c>
      <c r="F20" s="1064"/>
      <c r="G20" s="1168"/>
      <c r="H20" s="1065">
        <f t="shared" si="0"/>
        <v>0</v>
      </c>
      <c r="I20" s="1066"/>
      <c r="K20" s="1182"/>
    </row>
    <row r="21" spans="2:11" s="1067" customFormat="1" ht="18" hidden="1">
      <c r="B21" s="1047"/>
      <c r="C21" s="1061" t="s">
        <v>46</v>
      </c>
      <c r="D21" s="1062" t="s">
        <v>826</v>
      </c>
      <c r="E21" s="1063">
        <f>'FC-3_1_INF_ADIC_CPyG'!G76</f>
        <v>0</v>
      </c>
      <c r="F21" s="1064"/>
      <c r="G21" s="1168"/>
      <c r="H21" s="1065">
        <f t="shared" si="0"/>
        <v>0</v>
      </c>
      <c r="I21" s="1066"/>
      <c r="K21" s="1182"/>
    </row>
    <row r="22" spans="2:12" s="1067" customFormat="1" ht="18" hidden="1">
      <c r="B22" s="1047"/>
      <c r="C22" s="1061" t="s">
        <v>46</v>
      </c>
      <c r="D22" s="1062" t="s">
        <v>1016</v>
      </c>
      <c r="E22" s="1063">
        <f>'FC-3_1_INF_ADIC_CPyG'!G48</f>
        <v>0</v>
      </c>
      <c r="F22" s="1064"/>
      <c r="G22" s="1168"/>
      <c r="H22" s="1065">
        <f t="shared" si="0"/>
        <v>0</v>
      </c>
      <c r="I22" s="1066"/>
      <c r="K22" s="1182"/>
      <c r="L22" s="1068"/>
    </row>
    <row r="23" spans="2:12" s="1067" customFormat="1" ht="18" hidden="1">
      <c r="B23" s="1047"/>
      <c r="C23" s="1061"/>
      <c r="D23" s="1062" t="s">
        <v>827</v>
      </c>
      <c r="E23" s="1064"/>
      <c r="F23" s="1064"/>
      <c r="G23" s="1168"/>
      <c r="H23" s="1065">
        <f t="shared" si="0"/>
        <v>0</v>
      </c>
      <c r="I23" s="1066"/>
      <c r="K23" s="1182"/>
      <c r="L23" s="1068" t="s">
        <v>953</v>
      </c>
    </row>
    <row r="24" spans="2:12" s="1067" customFormat="1" ht="18" hidden="1">
      <c r="B24" s="1047"/>
      <c r="C24" s="1177"/>
      <c r="D24" s="1186"/>
      <c r="E24" s="1064"/>
      <c r="F24" s="1064"/>
      <c r="G24" s="1168"/>
      <c r="H24" s="1065">
        <f t="shared" si="0"/>
        <v>0</v>
      </c>
      <c r="I24" s="1066"/>
      <c r="K24" s="1182"/>
      <c r="L24" s="1068"/>
    </row>
    <row r="25" spans="2:12" s="1067" customFormat="1" ht="18" hidden="1">
      <c r="B25" s="1047"/>
      <c r="C25" s="1177"/>
      <c r="D25" s="1186"/>
      <c r="E25" s="1064"/>
      <c r="F25" s="1064"/>
      <c r="G25" s="1168"/>
      <c r="H25" s="1065">
        <f t="shared" si="0"/>
        <v>0</v>
      </c>
      <c r="I25" s="1066"/>
      <c r="K25" s="1182"/>
      <c r="L25" s="1068"/>
    </row>
    <row r="26" spans="2:11" s="1060" customFormat="1" ht="18">
      <c r="B26" s="1054"/>
      <c r="C26" s="1055" t="s">
        <v>201</v>
      </c>
      <c r="D26" s="1056" t="s">
        <v>607</v>
      </c>
      <c r="E26" s="1057">
        <f>SUM(E27:E30)</f>
        <v>1528883.75</v>
      </c>
      <c r="F26" s="1057">
        <f>SUM(F27:F30)</f>
        <v>1433160.43</v>
      </c>
      <c r="G26" s="1057">
        <f>SUM(G27:G30)</f>
        <v>0</v>
      </c>
      <c r="H26" s="1057">
        <f>SUM(H27:H30)</f>
        <v>2962044.1799999997</v>
      </c>
      <c r="I26" s="1059"/>
      <c r="K26" s="1182"/>
    </row>
    <row r="27" spans="2:11" s="1067" customFormat="1" ht="18" hidden="1">
      <c r="B27" s="1047"/>
      <c r="C27" s="1061" t="s">
        <v>40</v>
      </c>
      <c r="D27" s="1062" t="s">
        <v>828</v>
      </c>
      <c r="E27" s="1063">
        <f>'FC-3_CPyG'!G29</f>
        <v>1528883.75</v>
      </c>
      <c r="F27" s="1064"/>
      <c r="G27" s="1168"/>
      <c r="H27" s="1065">
        <f>SUM(E27:G27)</f>
        <v>1528883.75</v>
      </c>
      <c r="I27" s="1066"/>
      <c r="K27" s="1182"/>
    </row>
    <row r="28" spans="2:12" s="1067" customFormat="1" ht="18" hidden="1">
      <c r="B28" s="1047"/>
      <c r="C28" s="1061" t="s">
        <v>53</v>
      </c>
      <c r="D28" s="1080" t="s">
        <v>829</v>
      </c>
      <c r="E28" s="1064"/>
      <c r="F28" s="1081">
        <f>'FC-9_TRANS_SUBV'!H71</f>
        <v>1433160.43</v>
      </c>
      <c r="G28" s="1168"/>
      <c r="H28" s="1065">
        <f>SUM(E28:G28)</f>
        <v>1433160.43</v>
      </c>
      <c r="I28" s="1066"/>
      <c r="K28" s="1182"/>
      <c r="L28" s="1068"/>
    </row>
    <row r="29" spans="2:12" s="1067" customFormat="1" ht="18" hidden="1">
      <c r="B29" s="1047"/>
      <c r="C29" s="1177"/>
      <c r="D29" s="1186"/>
      <c r="E29" s="1064"/>
      <c r="F29" s="1064"/>
      <c r="G29" s="1168"/>
      <c r="H29" s="1065">
        <f>SUM(E29:G29)</f>
        <v>0</v>
      </c>
      <c r="I29" s="1066"/>
      <c r="K29" s="1182"/>
      <c r="L29" s="1068"/>
    </row>
    <row r="30" spans="2:11" s="1067" customFormat="1" ht="18" hidden="1">
      <c r="B30" s="1047"/>
      <c r="C30" s="1179"/>
      <c r="D30" s="1187"/>
      <c r="E30" s="1064"/>
      <c r="F30" s="1064"/>
      <c r="G30" s="1169"/>
      <c r="H30" s="1065">
        <f>SUM(E30:G30)</f>
        <v>0</v>
      </c>
      <c r="I30" s="1066"/>
      <c r="K30" s="1182"/>
    </row>
    <row r="31" spans="2:11" s="1060" customFormat="1" ht="18">
      <c r="B31" s="1054"/>
      <c r="C31" s="1055" t="s">
        <v>209</v>
      </c>
      <c r="D31" s="1056" t="s">
        <v>608</v>
      </c>
      <c r="E31" s="1057">
        <f>SUM(E32:E38)</f>
        <v>198000</v>
      </c>
      <c r="F31" s="1057">
        <f>SUM(F32:F38)</f>
        <v>0</v>
      </c>
      <c r="G31" s="1057">
        <f>SUM(G32:G38)</f>
        <v>0</v>
      </c>
      <c r="H31" s="1057">
        <f>SUM(H32:H38)</f>
        <v>198000</v>
      </c>
      <c r="I31" s="1059"/>
      <c r="K31" s="1182"/>
    </row>
    <row r="32" spans="2:11" s="1067" customFormat="1" ht="18" hidden="1">
      <c r="B32" s="1047"/>
      <c r="C32" s="1069" t="s">
        <v>46</v>
      </c>
      <c r="D32" s="1070" t="s">
        <v>830</v>
      </c>
      <c r="E32" s="1071">
        <f>'FC-3_1_INF_ADIC_CPyG'!G75</f>
        <v>198000</v>
      </c>
      <c r="F32" s="1064"/>
      <c r="G32" s="1170"/>
      <c r="H32" s="1065">
        <f>SUM(E32:G32)</f>
        <v>198000</v>
      </c>
      <c r="I32" s="1066"/>
      <c r="K32" s="1182"/>
    </row>
    <row r="33" spans="2:11" s="1074" customFormat="1" ht="18" hidden="1">
      <c r="B33" s="1072"/>
      <c r="C33" s="1061" t="s">
        <v>40</v>
      </c>
      <c r="D33" s="1062" t="s">
        <v>831</v>
      </c>
      <c r="E33" s="1063">
        <f>'FC-3_CPyG'!G52</f>
        <v>0</v>
      </c>
      <c r="F33" s="1064"/>
      <c r="G33" s="1168"/>
      <c r="H33" s="1065">
        <f aca="true" t="shared" si="1" ref="H33:H38">SUM(E33:G33)</f>
        <v>0</v>
      </c>
      <c r="I33" s="1073"/>
      <c r="K33" s="1182"/>
    </row>
    <row r="34" spans="2:11" s="1074" customFormat="1" ht="18" hidden="1">
      <c r="B34" s="1072"/>
      <c r="C34" s="1061" t="s">
        <v>40</v>
      </c>
      <c r="D34" s="1062" t="s">
        <v>832</v>
      </c>
      <c r="E34" s="1063">
        <f>'FC-3_CPyG'!G55</f>
        <v>0</v>
      </c>
      <c r="F34" s="1064"/>
      <c r="G34" s="1168"/>
      <c r="H34" s="1065">
        <f t="shared" si="1"/>
        <v>0</v>
      </c>
      <c r="I34" s="1073"/>
      <c r="K34" s="1182"/>
    </row>
    <row r="35" spans="2:11" s="1074" customFormat="1" ht="18" hidden="1">
      <c r="B35" s="1072"/>
      <c r="C35" s="1061" t="s">
        <v>40</v>
      </c>
      <c r="D35" s="1062" t="s">
        <v>833</v>
      </c>
      <c r="E35" s="1063">
        <f>'FC-3_CPyG'!G72</f>
        <v>0</v>
      </c>
      <c r="F35" s="1064"/>
      <c r="G35" s="1168"/>
      <c r="H35" s="1065">
        <f t="shared" si="1"/>
        <v>0</v>
      </c>
      <c r="I35" s="1073"/>
      <c r="K35" s="1182"/>
    </row>
    <row r="36" spans="2:11" s="1074" customFormat="1" ht="18" hidden="1">
      <c r="B36" s="1072"/>
      <c r="C36" s="1061" t="s">
        <v>40</v>
      </c>
      <c r="D36" s="1062" t="s">
        <v>834</v>
      </c>
      <c r="E36" s="1063">
        <f>+'FC-3_CPyG'!G73</f>
        <v>0</v>
      </c>
      <c r="F36" s="1064"/>
      <c r="G36" s="1168"/>
      <c r="H36" s="1065">
        <f t="shared" si="1"/>
        <v>0</v>
      </c>
      <c r="I36" s="1073"/>
      <c r="K36" s="1182"/>
    </row>
    <row r="37" spans="2:11" s="1074" customFormat="1" ht="18" hidden="1">
      <c r="B37" s="1072"/>
      <c r="C37" s="1177"/>
      <c r="D37" s="1186"/>
      <c r="E37" s="1064"/>
      <c r="F37" s="1064"/>
      <c r="G37" s="1168"/>
      <c r="H37" s="1065">
        <f t="shared" si="1"/>
        <v>0</v>
      </c>
      <c r="I37" s="1073"/>
      <c r="K37" s="1182"/>
    </row>
    <row r="38" spans="2:11" s="1074" customFormat="1" ht="18">
      <c r="B38" s="1072"/>
      <c r="C38" s="1179"/>
      <c r="D38" s="1188"/>
      <c r="E38" s="1064"/>
      <c r="F38" s="1064"/>
      <c r="G38" s="1169"/>
      <c r="H38" s="1065">
        <f t="shared" si="1"/>
        <v>0</v>
      </c>
      <c r="I38" s="1073"/>
      <c r="K38" s="1182"/>
    </row>
    <row r="39" spans="2:11" s="1078" customFormat="1" ht="18">
      <c r="B39" s="1075"/>
      <c r="C39" s="1541" t="s">
        <v>609</v>
      </c>
      <c r="D39" s="1542"/>
      <c r="E39" s="1076">
        <f>E16+E17+E18+E26+E31</f>
        <v>1816883.75</v>
      </c>
      <c r="F39" s="1076">
        <f>F16+F17+F18+F26+F31</f>
        <v>1433160.43</v>
      </c>
      <c r="G39" s="1076">
        <f>G16+G17+G18+G26+G31</f>
        <v>0</v>
      </c>
      <c r="H39" s="1076">
        <f>H16+H17+H18+H26+H31</f>
        <v>3250044.1799999997</v>
      </c>
      <c r="I39" s="1077"/>
      <c r="K39" s="1182"/>
    </row>
    <row r="40" spans="2:11" s="1042" customFormat="1" ht="15.75">
      <c r="B40" s="1039"/>
      <c r="C40" s="981"/>
      <c r="D40" s="1048"/>
      <c r="E40" s="1030"/>
      <c r="F40" s="1030"/>
      <c r="G40" s="1030"/>
      <c r="H40" s="1079"/>
      <c r="I40" s="1041"/>
      <c r="K40" s="1183"/>
    </row>
    <row r="41" spans="2:11" s="1074" customFormat="1" ht="18">
      <c r="B41" s="1072"/>
      <c r="C41" s="1055" t="s">
        <v>212</v>
      </c>
      <c r="D41" s="1056" t="s">
        <v>610</v>
      </c>
      <c r="E41" s="1057">
        <f>SUM(E42:E44)</f>
        <v>0</v>
      </c>
      <c r="F41" s="1057">
        <f>SUM(F42:F44)</f>
        <v>0</v>
      </c>
      <c r="G41" s="1057">
        <f>SUM(G42:G44)</f>
        <v>0</v>
      </c>
      <c r="H41" s="1057">
        <f>SUM(H42:H44)</f>
        <v>0</v>
      </c>
      <c r="I41" s="1073"/>
      <c r="K41" s="1182"/>
    </row>
    <row r="42" spans="2:12" s="1067" customFormat="1" ht="18" hidden="1">
      <c r="B42" s="1047"/>
      <c r="C42" s="1061" t="s">
        <v>49</v>
      </c>
      <c r="D42" s="1080" t="s">
        <v>835</v>
      </c>
      <c r="E42" s="1064"/>
      <c r="F42" s="1081">
        <f>'FC-7_INF'!K31</f>
        <v>0</v>
      </c>
      <c r="G42" s="1170"/>
      <c r="H42" s="1065">
        <f>SUM(E42:G42)</f>
        <v>0</v>
      </c>
      <c r="I42" s="1066"/>
      <c r="K42" s="1182"/>
      <c r="L42" s="1082" t="s">
        <v>836</v>
      </c>
    </row>
    <row r="43" spans="2:12" s="1067" customFormat="1" ht="18" hidden="1">
      <c r="B43" s="1047"/>
      <c r="C43" s="1177"/>
      <c r="D43" s="1178"/>
      <c r="E43" s="1064"/>
      <c r="F43" s="1064"/>
      <c r="G43" s="1168"/>
      <c r="H43" s="1065">
        <f>SUM(E43:G43)</f>
        <v>0</v>
      </c>
      <c r="I43" s="1066"/>
      <c r="K43" s="1182"/>
      <c r="L43" s="1074"/>
    </row>
    <row r="44" spans="2:12" s="1067" customFormat="1" ht="18" hidden="1">
      <c r="B44" s="1047"/>
      <c r="C44" s="1179"/>
      <c r="D44" s="1178"/>
      <c r="E44" s="1064"/>
      <c r="F44" s="1064"/>
      <c r="G44" s="1169"/>
      <c r="H44" s="1065">
        <f>SUM(E44:G44)</f>
        <v>0</v>
      </c>
      <c r="I44" s="1066"/>
      <c r="K44" s="1182"/>
      <c r="L44" s="1074"/>
    </row>
    <row r="45" spans="2:11" s="1074" customFormat="1" ht="18">
      <c r="B45" s="1072"/>
      <c r="C45" s="1055" t="s">
        <v>214</v>
      </c>
      <c r="D45" s="1056" t="s">
        <v>611</v>
      </c>
      <c r="E45" s="1057">
        <f>SUM(E46:E49)</f>
        <v>0</v>
      </c>
      <c r="F45" s="1057">
        <f>SUM(F46:F49)</f>
        <v>273352.5</v>
      </c>
      <c r="G45" s="1057">
        <f>SUM(G46:G49)</f>
        <v>0</v>
      </c>
      <c r="H45" s="1057">
        <f>SUM(H46:H49)</f>
        <v>273352.5</v>
      </c>
      <c r="I45" s="1073"/>
      <c r="K45" s="1182"/>
    </row>
    <row r="46" spans="2:11" s="1086" customFormat="1" ht="18" hidden="1">
      <c r="B46" s="1083"/>
      <c r="C46" s="1061" t="s">
        <v>53</v>
      </c>
      <c r="D46" s="1080" t="s">
        <v>901</v>
      </c>
      <c r="E46" s="1084"/>
      <c r="F46" s="1081">
        <f>'FC-9_TRANS_SUBV'!I32</f>
        <v>273352.5</v>
      </c>
      <c r="G46" s="949"/>
      <c r="H46" s="1065">
        <f>F46+E46</f>
        <v>273352.5</v>
      </c>
      <c r="I46" s="1085"/>
      <c r="K46" s="1182"/>
    </row>
    <row r="47" spans="2:11" s="1074" customFormat="1" ht="18" hidden="1">
      <c r="B47" s="1072"/>
      <c r="C47" s="1061" t="s">
        <v>980</v>
      </c>
      <c r="D47" s="1080" t="s">
        <v>981</v>
      </c>
      <c r="E47" s="1084"/>
      <c r="F47" s="1081">
        <f>'FC-4_1_MOV_FP'!F38</f>
        <v>0</v>
      </c>
      <c r="G47" s="949"/>
      <c r="H47" s="1065">
        <f>F47+E47</f>
        <v>0</v>
      </c>
      <c r="I47" s="1073"/>
      <c r="K47" s="1182"/>
    </row>
    <row r="48" spans="2:12" s="1074" customFormat="1" ht="18" hidden="1">
      <c r="B48" s="1072"/>
      <c r="C48" s="1177"/>
      <c r="D48" s="1186"/>
      <c r="E48" s="1064"/>
      <c r="F48" s="1064"/>
      <c r="G48" s="1168"/>
      <c r="H48" s="1065">
        <f>SUM(E48:G48)</f>
        <v>0</v>
      </c>
      <c r="I48" s="1073"/>
      <c r="K48" s="1182"/>
      <c r="L48" s="1068"/>
    </row>
    <row r="49" spans="2:12" s="1074" customFormat="1" ht="18">
      <c r="B49" s="1072"/>
      <c r="C49" s="1179"/>
      <c r="D49" s="1188"/>
      <c r="E49" s="1064"/>
      <c r="F49" s="1064"/>
      <c r="G49" s="1169"/>
      <c r="H49" s="1065">
        <f>SUM(E49:G49)</f>
        <v>0</v>
      </c>
      <c r="I49" s="1073"/>
      <c r="K49" s="1182"/>
      <c r="L49" s="1068"/>
    </row>
    <row r="50" spans="2:11" s="1089" customFormat="1" ht="18">
      <c r="B50" s="1087"/>
      <c r="C50" s="1533" t="s">
        <v>612</v>
      </c>
      <c r="D50" s="1534"/>
      <c r="E50" s="1050">
        <f>E41+E45</f>
        <v>0</v>
      </c>
      <c r="F50" s="1050">
        <f>F41+F45</f>
        <v>273352.5</v>
      </c>
      <c r="G50" s="1050">
        <f>G41+G45</f>
        <v>0</v>
      </c>
      <c r="H50" s="1050">
        <f>H41+H45</f>
        <v>273352.5</v>
      </c>
      <c r="I50" s="1088"/>
      <c r="K50" s="1182"/>
    </row>
    <row r="51" spans="2:11" s="1042" customFormat="1" ht="15.75">
      <c r="B51" s="1039"/>
      <c r="C51" s="981"/>
      <c r="D51" s="1048"/>
      <c r="E51" s="1030"/>
      <c r="F51" s="1030"/>
      <c r="G51" s="1030"/>
      <c r="H51" s="1079"/>
      <c r="I51" s="1041"/>
      <c r="K51" s="1183"/>
    </row>
    <row r="52" spans="2:11" s="1074" customFormat="1" ht="18">
      <c r="B52" s="1072"/>
      <c r="C52" s="1090" t="s">
        <v>265</v>
      </c>
      <c r="D52" s="686" t="s">
        <v>613</v>
      </c>
      <c r="E52" s="1091">
        <f>SUM(E53:E58)</f>
        <v>0</v>
      </c>
      <c r="F52" s="1091">
        <f>SUM(F53:F58)</f>
        <v>0</v>
      </c>
      <c r="G52" s="1091">
        <f>SUM(G53:G58)</f>
        <v>0</v>
      </c>
      <c r="H52" s="1091">
        <f>SUM(H53:H58)</f>
        <v>0</v>
      </c>
      <c r="I52" s="1073"/>
      <c r="K52" s="1182"/>
    </row>
    <row r="53" spans="2:13" s="1067" customFormat="1" ht="18" hidden="1">
      <c r="B53" s="1047"/>
      <c r="C53" s="1061" t="s">
        <v>51</v>
      </c>
      <c r="D53" s="1080" t="s">
        <v>837</v>
      </c>
      <c r="E53" s="1092"/>
      <c r="F53" s="1081">
        <f>-'FC-8_INV_FINANCIERAS'!H25</f>
        <v>0</v>
      </c>
      <c r="G53" s="949"/>
      <c r="H53" s="1065">
        <f>SUM(E53:G53)</f>
        <v>0</v>
      </c>
      <c r="I53" s="1066"/>
      <c r="K53" s="1182"/>
      <c r="L53" s="1082" t="s">
        <v>836</v>
      </c>
      <c r="M53" s="1086"/>
    </row>
    <row r="54" spans="2:12" s="1086" customFormat="1" ht="18" hidden="1">
      <c r="B54" s="1083"/>
      <c r="C54" s="1061" t="s">
        <v>51</v>
      </c>
      <c r="D54" s="1080" t="s">
        <v>838</v>
      </c>
      <c r="E54" s="1084"/>
      <c r="F54" s="1081">
        <f>-'FC-8_INV_FINANCIERAS'!H34</f>
        <v>0</v>
      </c>
      <c r="G54" s="1171"/>
      <c r="H54" s="1065">
        <f aca="true" t="shared" si="2" ref="H54:H65">SUM(E54:G54)</f>
        <v>0</v>
      </c>
      <c r="I54" s="1085"/>
      <c r="K54" s="1182"/>
      <c r="L54" s="1082" t="s">
        <v>836</v>
      </c>
    </row>
    <row r="55" spans="2:12" s="1086" customFormat="1" ht="18" hidden="1">
      <c r="B55" s="1083"/>
      <c r="C55" s="1061" t="s">
        <v>51</v>
      </c>
      <c r="D55" s="1080" t="s">
        <v>839</v>
      </c>
      <c r="E55" s="1084"/>
      <c r="F55" s="1081">
        <f>-'FC-8_INV_FINANCIERAS'!H49</f>
        <v>0</v>
      </c>
      <c r="G55" s="950"/>
      <c r="H55" s="1065">
        <f t="shared" si="2"/>
        <v>0</v>
      </c>
      <c r="I55" s="1085"/>
      <c r="K55" s="1182"/>
      <c r="L55" s="1082" t="s">
        <v>836</v>
      </c>
    </row>
    <row r="56" spans="2:12" s="1086" customFormat="1" ht="18" hidden="1">
      <c r="B56" s="1083"/>
      <c r="C56" s="1061" t="s">
        <v>51</v>
      </c>
      <c r="D56" s="1080" t="s">
        <v>840</v>
      </c>
      <c r="E56" s="1084"/>
      <c r="F56" s="1081">
        <f>-'FC-8_INV_FINANCIERAS'!H58</f>
        <v>0</v>
      </c>
      <c r="G56" s="950"/>
      <c r="H56" s="1065">
        <f t="shared" si="2"/>
        <v>0</v>
      </c>
      <c r="I56" s="1085"/>
      <c r="K56" s="1182"/>
      <c r="L56" s="1082" t="s">
        <v>836</v>
      </c>
    </row>
    <row r="57" spans="2:12" s="1086" customFormat="1" ht="18" hidden="1">
      <c r="B57" s="1083"/>
      <c r="C57" s="1177"/>
      <c r="D57" s="1186"/>
      <c r="E57" s="1064"/>
      <c r="F57" s="1064"/>
      <c r="G57" s="1168"/>
      <c r="H57" s="1065">
        <f t="shared" si="2"/>
        <v>0</v>
      </c>
      <c r="I57" s="1085"/>
      <c r="K57" s="1182"/>
      <c r="L57" s="1094"/>
    </row>
    <row r="58" spans="2:12" s="1086" customFormat="1" ht="18" hidden="1">
      <c r="B58" s="1083"/>
      <c r="C58" s="1179"/>
      <c r="D58" s="1188"/>
      <c r="E58" s="1064"/>
      <c r="F58" s="1064"/>
      <c r="G58" s="1169"/>
      <c r="H58" s="1065">
        <f>SUM(E58:G58)</f>
        <v>0</v>
      </c>
      <c r="I58" s="1085"/>
      <c r="K58" s="1182"/>
      <c r="L58" s="1094"/>
    </row>
    <row r="59" spans="2:11" s="1074" customFormat="1" ht="18">
      <c r="B59" s="1072"/>
      <c r="C59" s="1095" t="s">
        <v>267</v>
      </c>
      <c r="D59" s="1096" t="s">
        <v>614</v>
      </c>
      <c r="E59" s="1097">
        <f>SUM(E60:E67)</f>
        <v>0</v>
      </c>
      <c r="F59" s="1097">
        <f>SUM(F60:F67)</f>
        <v>0</v>
      </c>
      <c r="G59" s="1097">
        <f>SUM(G60:G67)</f>
        <v>0</v>
      </c>
      <c r="H59" s="1097">
        <f>SUM(H60:H67)</f>
        <v>0</v>
      </c>
      <c r="I59" s="1073"/>
      <c r="K59" s="1182"/>
    </row>
    <row r="60" spans="2:11" s="1086" customFormat="1" ht="18" hidden="1">
      <c r="B60" s="1083"/>
      <c r="C60" s="1061" t="s">
        <v>55</v>
      </c>
      <c r="D60" s="1080" t="s">
        <v>902</v>
      </c>
      <c r="E60" s="1084"/>
      <c r="F60" s="1081">
        <f>'FC-10_DEUDAS'!M43</f>
        <v>0</v>
      </c>
      <c r="G60" s="1172"/>
      <c r="H60" s="1065">
        <f t="shared" si="2"/>
        <v>0</v>
      </c>
      <c r="I60" s="1085"/>
      <c r="K60" s="1182"/>
    </row>
    <row r="61" spans="2:12" s="1086" customFormat="1" ht="18" hidden="1">
      <c r="B61" s="1083"/>
      <c r="C61" s="1061"/>
      <c r="D61" s="1080" t="s">
        <v>908</v>
      </c>
      <c r="E61" s="1084"/>
      <c r="F61" s="1099"/>
      <c r="G61" s="1172"/>
      <c r="H61" s="1065">
        <f t="shared" si="2"/>
        <v>0</v>
      </c>
      <c r="I61" s="1085"/>
      <c r="K61" s="1182"/>
      <c r="L61" s="1068" t="s">
        <v>952</v>
      </c>
    </row>
    <row r="62" spans="2:12" s="1086" customFormat="1" ht="18" hidden="1">
      <c r="B62" s="1083"/>
      <c r="C62" s="1061"/>
      <c r="D62" s="1080" t="s">
        <v>841</v>
      </c>
      <c r="E62" s="1084"/>
      <c r="F62" s="1100"/>
      <c r="G62" s="950"/>
      <c r="H62" s="1065">
        <f t="shared" si="2"/>
        <v>0</v>
      </c>
      <c r="I62" s="1085"/>
      <c r="K62" s="1182"/>
      <c r="L62" s="1068" t="s">
        <v>952</v>
      </c>
    </row>
    <row r="63" spans="2:11" s="1086" customFormat="1" ht="18" hidden="1">
      <c r="B63" s="1083"/>
      <c r="C63" s="1061" t="s">
        <v>55</v>
      </c>
      <c r="D63" s="1080" t="s">
        <v>842</v>
      </c>
      <c r="E63" s="1084"/>
      <c r="F63" s="1081">
        <f>'FC-10_DEUDAS'!M75</f>
        <v>0</v>
      </c>
      <c r="G63" s="1172"/>
      <c r="H63" s="1065">
        <f t="shared" si="2"/>
        <v>0</v>
      </c>
      <c r="I63" s="1085"/>
      <c r="K63" s="1182"/>
    </row>
    <row r="64" spans="2:11" s="1086" customFormat="1" ht="18" hidden="1">
      <c r="B64" s="1083"/>
      <c r="C64" s="1061" t="s">
        <v>55</v>
      </c>
      <c r="D64" s="1080" t="s">
        <v>843</v>
      </c>
      <c r="E64" s="1084"/>
      <c r="F64" s="1081">
        <f>'FC-10_DEUDAS'!M107</f>
        <v>0</v>
      </c>
      <c r="G64" s="950"/>
      <c r="H64" s="1065">
        <f t="shared" si="2"/>
        <v>0</v>
      </c>
      <c r="I64" s="1085"/>
      <c r="K64" s="1182"/>
    </row>
    <row r="65" spans="2:12" s="1086" customFormat="1" ht="18" hidden="1">
      <c r="B65" s="1083"/>
      <c r="C65" s="1061"/>
      <c r="D65" s="1080" t="s">
        <v>844</v>
      </c>
      <c r="E65" s="1084"/>
      <c r="F65" s="1100"/>
      <c r="G65" s="950"/>
      <c r="H65" s="1065">
        <f t="shared" si="2"/>
        <v>0</v>
      </c>
      <c r="I65" s="1085"/>
      <c r="K65" s="1182"/>
      <c r="L65" s="1068" t="s">
        <v>952</v>
      </c>
    </row>
    <row r="66" spans="2:12" s="1086" customFormat="1" ht="18" hidden="1">
      <c r="B66" s="1083"/>
      <c r="C66" s="1177"/>
      <c r="D66" s="1186"/>
      <c r="E66" s="1064"/>
      <c r="F66" s="1064"/>
      <c r="G66" s="1168"/>
      <c r="H66" s="1065">
        <f>SUM(E66:G66)</f>
        <v>0</v>
      </c>
      <c r="I66" s="1085"/>
      <c r="K66" s="1182"/>
      <c r="L66" s="1068"/>
    </row>
    <row r="67" spans="2:12" s="1086" customFormat="1" ht="18">
      <c r="B67" s="1083"/>
      <c r="C67" s="1179"/>
      <c r="D67" s="1188"/>
      <c r="E67" s="1064"/>
      <c r="F67" s="1064"/>
      <c r="G67" s="1169"/>
      <c r="H67" s="1065">
        <f>SUM(E67:G67)</f>
        <v>0</v>
      </c>
      <c r="I67" s="1085"/>
      <c r="K67" s="1182"/>
      <c r="L67" s="1068"/>
    </row>
    <row r="68" spans="2:11" s="1101" customFormat="1" ht="18">
      <c r="B68" s="1043"/>
      <c r="C68" s="1533" t="s">
        <v>615</v>
      </c>
      <c r="D68" s="1534"/>
      <c r="E68" s="1050">
        <f>E52+E59</f>
        <v>0</v>
      </c>
      <c r="F68" s="1050">
        <f>F52+F59</f>
        <v>0</v>
      </c>
      <c r="G68" s="1050">
        <f>G52+G59</f>
        <v>0</v>
      </c>
      <c r="H68" s="1050">
        <f>H52+H59</f>
        <v>0</v>
      </c>
      <c r="I68" s="1045"/>
      <c r="K68" s="1182"/>
    </row>
    <row r="69" spans="2:11" s="1042" customFormat="1" ht="15">
      <c r="B69" s="1039"/>
      <c r="C69" s="1048"/>
      <c r="D69" s="1029"/>
      <c r="E69" s="1030"/>
      <c r="F69" s="1030"/>
      <c r="G69" s="1030"/>
      <c r="H69" s="1102"/>
      <c r="I69" s="1041"/>
      <c r="K69" s="1183"/>
    </row>
    <row r="70" spans="2:11" s="1106" customFormat="1" ht="21" thickBot="1">
      <c r="B70" s="1103"/>
      <c r="C70" s="1535" t="s">
        <v>845</v>
      </c>
      <c r="D70" s="1536"/>
      <c r="E70" s="1104">
        <f>E68+E50+E39</f>
        <v>1816883.75</v>
      </c>
      <c r="F70" s="1104">
        <f>F68+F50+F39</f>
        <v>1706512.93</v>
      </c>
      <c r="G70" s="1104">
        <f>G68+G50+G39</f>
        <v>0</v>
      </c>
      <c r="H70" s="1104">
        <f>H68+H50+H39</f>
        <v>3523396.6799999997</v>
      </c>
      <c r="I70" s="1105"/>
      <c r="K70" s="1182"/>
    </row>
    <row r="71" spans="2:11" s="1042" customFormat="1" ht="15.75">
      <c r="B71" s="1039"/>
      <c r="C71" s="981"/>
      <c r="D71" s="1048"/>
      <c r="E71" s="1030"/>
      <c r="F71" s="1030"/>
      <c r="G71" s="1030"/>
      <c r="H71" s="1079"/>
      <c r="I71" s="1041"/>
      <c r="K71" s="1183"/>
    </row>
    <row r="72" spans="2:11" s="1042" customFormat="1" ht="18">
      <c r="B72" s="1039"/>
      <c r="C72" s="1537" t="s">
        <v>617</v>
      </c>
      <c r="D72" s="1538"/>
      <c r="E72" s="1107">
        <f>SUM(E73:E81)</f>
        <v>18949.31</v>
      </c>
      <c r="F72" s="1107">
        <f>SUM(F73:F81)</f>
        <v>0</v>
      </c>
      <c r="G72" s="1107">
        <f>SUM(G73:G81)</f>
        <v>0</v>
      </c>
      <c r="H72" s="1107">
        <f>SUM(H73:H81)</f>
        <v>18949.31</v>
      </c>
      <c r="I72" s="1041"/>
      <c r="K72" s="1182"/>
    </row>
    <row r="73" spans="2:12" s="1074" customFormat="1" ht="18" hidden="1">
      <c r="B73" s="1072"/>
      <c r="C73" s="1061" t="s">
        <v>40</v>
      </c>
      <c r="D73" s="1062" t="s">
        <v>846</v>
      </c>
      <c r="E73" s="1063">
        <f>IF('FC-3_CPyG'!G20&gt;0,'FC-3_CPyG'!G20,0)</f>
        <v>0</v>
      </c>
      <c r="F73" s="1064"/>
      <c r="G73" s="1064"/>
      <c r="H73" s="1065">
        <f aca="true" t="shared" si="3" ref="H73:H81">F73+E73</f>
        <v>0</v>
      </c>
      <c r="I73" s="1073"/>
      <c r="K73" s="1182"/>
      <c r="L73" s="1068" t="s">
        <v>847</v>
      </c>
    </row>
    <row r="74" spans="2:12" s="1074" customFormat="1" ht="18" hidden="1">
      <c r="B74" s="1072"/>
      <c r="C74" s="1061" t="s">
        <v>40</v>
      </c>
      <c r="D74" s="1062" t="s">
        <v>848</v>
      </c>
      <c r="E74" s="1063">
        <f>'FC-3_CPyG'!G21</f>
        <v>0</v>
      </c>
      <c r="F74" s="1064"/>
      <c r="G74" s="1064"/>
      <c r="H74" s="1065">
        <f t="shared" si="3"/>
        <v>0</v>
      </c>
      <c r="I74" s="1073"/>
      <c r="K74" s="1182"/>
      <c r="L74" s="1068" t="s">
        <v>849</v>
      </c>
    </row>
    <row r="75" spans="2:11" s="1074" customFormat="1" ht="18" hidden="1">
      <c r="B75" s="1072"/>
      <c r="C75" s="1061" t="s">
        <v>40</v>
      </c>
      <c r="D75" s="1062" t="s">
        <v>850</v>
      </c>
      <c r="E75" s="1063">
        <f>'FC-3_CPyG'!G41</f>
        <v>18949.31</v>
      </c>
      <c r="F75" s="1064"/>
      <c r="G75" s="1064"/>
      <c r="H75" s="1065">
        <f t="shared" si="3"/>
        <v>18949.31</v>
      </c>
      <c r="I75" s="1073"/>
      <c r="K75" s="1182"/>
    </row>
    <row r="76" spans="2:11" s="1074" customFormat="1" ht="18" hidden="1">
      <c r="B76" s="1072"/>
      <c r="C76" s="1061" t="s">
        <v>40</v>
      </c>
      <c r="D76" s="1062" t="s">
        <v>851</v>
      </c>
      <c r="E76" s="1063">
        <f>'FC-3_CPyG'!G42</f>
        <v>0</v>
      </c>
      <c r="F76" s="1064"/>
      <c r="G76" s="1064"/>
      <c r="H76" s="1065">
        <f t="shared" si="3"/>
        <v>0</v>
      </c>
      <c r="I76" s="1073"/>
      <c r="K76" s="1182"/>
    </row>
    <row r="77" spans="2:11" s="1074" customFormat="1" ht="18" hidden="1">
      <c r="B77" s="1072"/>
      <c r="C77" s="1061" t="s">
        <v>40</v>
      </c>
      <c r="D77" s="1062" t="s">
        <v>852</v>
      </c>
      <c r="E77" s="1063">
        <f>IF('FC-3_CPyG'!G45&gt;0,'FC-3_CPyG'!G45,0)</f>
        <v>0</v>
      </c>
      <c r="F77" s="1064"/>
      <c r="G77" s="1064"/>
      <c r="H77" s="1065">
        <f t="shared" si="3"/>
        <v>0</v>
      </c>
      <c r="I77" s="1073"/>
      <c r="K77" s="1182"/>
    </row>
    <row r="78" spans="2:11" s="1074" customFormat="1" ht="18" hidden="1">
      <c r="B78" s="1072"/>
      <c r="C78" s="1061" t="s">
        <v>40</v>
      </c>
      <c r="D78" s="1062" t="s">
        <v>853</v>
      </c>
      <c r="E78" s="1063">
        <f>IF('FC-3_CPyG'!G46&gt;0,'FC-3_CPyG'!G46,0)</f>
        <v>0</v>
      </c>
      <c r="F78" s="1064"/>
      <c r="G78" s="1064"/>
      <c r="H78" s="1065">
        <f t="shared" si="3"/>
        <v>0</v>
      </c>
      <c r="I78" s="1073"/>
      <c r="K78" s="1182"/>
    </row>
    <row r="79" spans="2:11" s="1074" customFormat="1" ht="18" hidden="1">
      <c r="B79" s="1072"/>
      <c r="C79" s="1061" t="s">
        <v>46</v>
      </c>
      <c r="D79" s="1062" t="s">
        <v>1018</v>
      </c>
      <c r="E79" s="1063">
        <f>'FC-3_1_INF_ADIC_CPyG'!G52</f>
        <v>0</v>
      </c>
      <c r="F79" s="1064"/>
      <c r="G79" s="1064"/>
      <c r="H79" s="1065">
        <f t="shared" si="3"/>
        <v>0</v>
      </c>
      <c r="I79" s="1073"/>
      <c r="K79" s="1182"/>
    </row>
    <row r="80" spans="2:11" s="1074" customFormat="1" ht="18" hidden="1">
      <c r="B80" s="1072"/>
      <c r="C80" s="1061" t="s">
        <v>40</v>
      </c>
      <c r="D80" s="1062" t="s">
        <v>854</v>
      </c>
      <c r="E80" s="1063">
        <f>'FC-3_CPyG'!G58</f>
        <v>0</v>
      </c>
      <c r="F80" s="1064"/>
      <c r="G80" s="1064"/>
      <c r="H80" s="1065">
        <f t="shared" si="3"/>
        <v>0</v>
      </c>
      <c r="I80" s="1073"/>
      <c r="K80" s="1182"/>
    </row>
    <row r="81" spans="2:11" s="1074" customFormat="1" ht="18" hidden="1">
      <c r="B81" s="1072"/>
      <c r="C81" s="1061" t="s">
        <v>40</v>
      </c>
      <c r="D81" s="1062" t="s">
        <v>855</v>
      </c>
      <c r="E81" s="1063">
        <f>'FC-3_CPyG'!G63</f>
        <v>0</v>
      </c>
      <c r="F81" s="1064"/>
      <c r="G81" s="1064"/>
      <c r="H81" s="1065">
        <f t="shared" si="3"/>
        <v>0</v>
      </c>
      <c r="I81" s="1073"/>
      <c r="K81" s="1182"/>
    </row>
    <row r="82" spans="2:11" s="1074" customFormat="1" ht="15.75">
      <c r="B82" s="1072"/>
      <c r="C82" s="1108"/>
      <c r="D82" s="1108"/>
      <c r="E82" s="1108"/>
      <c r="F82" s="1108"/>
      <c r="G82" s="1108"/>
      <c r="H82" s="1108"/>
      <c r="I82" s="1073"/>
      <c r="K82" s="1184"/>
    </row>
    <row r="83" spans="2:11" s="1113" customFormat="1" ht="18.75" thickBot="1">
      <c r="B83" s="1109"/>
      <c r="C83" s="1531" t="s">
        <v>856</v>
      </c>
      <c r="D83" s="1532"/>
      <c r="E83" s="1110">
        <f>E70+E72</f>
        <v>1835833.06</v>
      </c>
      <c r="F83" s="1110">
        <f>F70+F72</f>
        <v>1706512.93</v>
      </c>
      <c r="G83" s="1110">
        <f>G70+G72</f>
        <v>0</v>
      </c>
      <c r="H83" s="1110">
        <f>H70+H72</f>
        <v>3542345.9899999998</v>
      </c>
      <c r="I83" s="1111"/>
      <c r="J83" s="1112"/>
      <c r="K83" s="1182"/>
    </row>
    <row r="84" spans="2:11" s="1042" customFormat="1" ht="18">
      <c r="B84" s="1039"/>
      <c r="C84" s="1114"/>
      <c r="D84" s="1114"/>
      <c r="E84" s="1115"/>
      <c r="F84" s="1115"/>
      <c r="G84" s="1115"/>
      <c r="H84" s="1116"/>
      <c r="I84" s="1041"/>
      <c r="K84" s="1183"/>
    </row>
    <row r="85" spans="2:11" s="1042" customFormat="1" ht="18">
      <c r="B85" s="1039"/>
      <c r="C85" s="1114"/>
      <c r="D85" s="1114"/>
      <c r="E85" s="1115"/>
      <c r="F85" s="1115"/>
      <c r="G85" s="1115"/>
      <c r="H85" s="1116"/>
      <c r="I85" s="1041"/>
      <c r="K85" s="1183"/>
    </row>
    <row r="86" spans="2:11" s="1052" customFormat="1" ht="23.25">
      <c r="B86" s="1049"/>
      <c r="C86" s="1539" t="s">
        <v>619</v>
      </c>
      <c r="D86" s="1540"/>
      <c r="E86" s="1117"/>
      <c r="F86" s="1117"/>
      <c r="G86" s="1117"/>
      <c r="H86" s="1118" t="s">
        <v>470</v>
      </c>
      <c r="I86" s="1051"/>
      <c r="K86" s="1182"/>
    </row>
    <row r="87" spans="2:11" ht="18">
      <c r="B87" s="1047"/>
      <c r="C87" s="1053"/>
      <c r="D87" s="1048"/>
      <c r="E87" s="1030"/>
      <c r="F87" s="1030"/>
      <c r="G87" s="1030"/>
      <c r="H87" s="636"/>
      <c r="I87" s="1037"/>
      <c r="K87" s="1185"/>
    </row>
    <row r="88" spans="2:11" s="1060" customFormat="1" ht="18">
      <c r="B88" s="1054"/>
      <c r="C88" s="1055" t="s">
        <v>182</v>
      </c>
      <c r="D88" s="1056" t="s">
        <v>620</v>
      </c>
      <c r="E88" s="1057">
        <f>SUM(E89:E92)</f>
        <v>693936.78</v>
      </c>
      <c r="F88" s="1057">
        <f>SUM(F89:F92)</f>
        <v>0</v>
      </c>
      <c r="G88" s="1057">
        <f>SUM(G89:G92)</f>
        <v>0</v>
      </c>
      <c r="H88" s="1057">
        <f>SUM(H89:H92)</f>
        <v>693936.78</v>
      </c>
      <c r="I88" s="1059"/>
      <c r="K88" s="1182"/>
    </row>
    <row r="89" spans="2:11" s="1042" customFormat="1" ht="18" hidden="1">
      <c r="B89" s="1039"/>
      <c r="C89" s="1061" t="s">
        <v>40</v>
      </c>
      <c r="D89" s="1062" t="s">
        <v>857</v>
      </c>
      <c r="E89" s="1063">
        <f>-'FC-3_CPyG'!G30</f>
        <v>700493.11</v>
      </c>
      <c r="F89" s="1064"/>
      <c r="G89" s="1064"/>
      <c r="H89" s="1065">
        <f>F89+E89</f>
        <v>700493.11</v>
      </c>
      <c r="I89" s="1041"/>
      <c r="K89" s="1182"/>
    </row>
    <row r="90" spans="2:11" s="1042" customFormat="1" ht="18" hidden="1">
      <c r="B90" s="1039"/>
      <c r="C90" s="1061" t="s">
        <v>40</v>
      </c>
      <c r="D90" s="1062" t="s">
        <v>858</v>
      </c>
      <c r="E90" s="1063">
        <f>'FC-3_CPyG'!G33</f>
        <v>-6556.33</v>
      </c>
      <c r="F90" s="1064"/>
      <c r="G90" s="1064"/>
      <c r="H90" s="1065">
        <f>F90+E90</f>
        <v>-6556.33</v>
      </c>
      <c r="I90" s="1041"/>
      <c r="K90" s="1182"/>
    </row>
    <row r="91" spans="2:11" s="1042" customFormat="1" ht="18" hidden="1">
      <c r="B91" s="1039"/>
      <c r="C91" s="1177"/>
      <c r="D91" s="1186"/>
      <c r="E91" s="1064"/>
      <c r="F91" s="1064"/>
      <c r="G91" s="1168"/>
      <c r="H91" s="1065">
        <f>SUM(E91:G91)</f>
        <v>0</v>
      </c>
      <c r="I91" s="1041"/>
      <c r="K91" s="1182"/>
    </row>
    <row r="92" spans="2:11" s="1042" customFormat="1" ht="18" hidden="1">
      <c r="B92" s="1039"/>
      <c r="C92" s="1179"/>
      <c r="D92" s="1187"/>
      <c r="E92" s="1064"/>
      <c r="F92" s="1064"/>
      <c r="G92" s="1169"/>
      <c r="H92" s="1065">
        <f>SUM(E92:G92)</f>
        <v>0</v>
      </c>
      <c r="I92" s="1041"/>
      <c r="K92" s="1182"/>
    </row>
    <row r="93" spans="2:11" s="1060" customFormat="1" ht="18">
      <c r="B93" s="1054"/>
      <c r="C93" s="1119" t="s">
        <v>192</v>
      </c>
      <c r="D93" s="1120" t="s">
        <v>621</v>
      </c>
      <c r="E93" s="1121">
        <f>SUM(E94:E105)</f>
        <v>2523394.05</v>
      </c>
      <c r="F93" s="1121">
        <f>SUM(F94:F105)</f>
        <v>0</v>
      </c>
      <c r="G93" s="1121">
        <f>SUM(G94:G105)</f>
        <v>0</v>
      </c>
      <c r="H93" s="1121">
        <f>SUM(H94:H105)</f>
        <v>2523394.05</v>
      </c>
      <c r="I93" s="1059"/>
      <c r="K93" s="1182"/>
    </row>
    <row r="94" spans="2:12" s="1042" customFormat="1" ht="18" hidden="1">
      <c r="B94" s="1039"/>
      <c r="C94" s="1061" t="s">
        <v>859</v>
      </c>
      <c r="D94" s="1062" t="s">
        <v>860</v>
      </c>
      <c r="E94" s="1063">
        <f>-'FC-3_CPyG'!G22</f>
        <v>0</v>
      </c>
      <c r="F94" s="1064"/>
      <c r="G94" s="1064"/>
      <c r="H94" s="1065">
        <f>SUM(E94:G94)</f>
        <v>0</v>
      </c>
      <c r="I94" s="1041"/>
      <c r="K94" s="1182"/>
      <c r="L94" s="1068" t="s">
        <v>954</v>
      </c>
    </row>
    <row r="95" spans="2:11" s="1042" customFormat="1" ht="18" hidden="1">
      <c r="B95" s="1039"/>
      <c r="C95" s="1061" t="s">
        <v>40</v>
      </c>
      <c r="D95" s="1062" t="s">
        <v>861</v>
      </c>
      <c r="E95" s="1063">
        <f>-'FC-3_CPyG'!G26</f>
        <v>0</v>
      </c>
      <c r="F95" s="1064"/>
      <c r="G95" s="1064"/>
      <c r="H95" s="1065">
        <f aca="true" t="shared" si="4" ref="H95:H110">SUM(E95:G95)</f>
        <v>0</v>
      </c>
      <c r="I95" s="1041"/>
      <c r="K95" s="1182"/>
    </row>
    <row r="96" spans="2:11" s="1042" customFormat="1" ht="18" hidden="1">
      <c r="B96" s="1039"/>
      <c r="C96" s="1061" t="s">
        <v>40</v>
      </c>
      <c r="D96" s="1062" t="s">
        <v>862</v>
      </c>
      <c r="E96" s="1063">
        <f>-'FC-3_CPyG'!G35</f>
        <v>2513094.05</v>
      </c>
      <c r="F96" s="1064"/>
      <c r="G96" s="1064"/>
      <c r="H96" s="1065">
        <f t="shared" si="4"/>
        <v>2513094.05</v>
      </c>
      <c r="I96" s="1041"/>
      <c r="K96" s="1182"/>
    </row>
    <row r="97" spans="2:11" s="1042" customFormat="1" ht="18" hidden="1">
      <c r="B97" s="1039"/>
      <c r="C97" s="1061" t="s">
        <v>40</v>
      </c>
      <c r="D97" s="1062" t="s">
        <v>863</v>
      </c>
      <c r="E97" s="1063">
        <f>-'FC-3_CPyG'!G36</f>
        <v>10300</v>
      </c>
      <c r="F97" s="1064"/>
      <c r="G97" s="1064"/>
      <c r="H97" s="1065">
        <f t="shared" si="4"/>
        <v>10300</v>
      </c>
      <c r="I97" s="1041"/>
      <c r="K97" s="1182"/>
    </row>
    <row r="98" spans="2:11" s="1042" customFormat="1" ht="18" hidden="1">
      <c r="B98" s="1039"/>
      <c r="C98" s="1061" t="s">
        <v>40</v>
      </c>
      <c r="D98" s="1062" t="s">
        <v>864</v>
      </c>
      <c r="E98" s="1063">
        <f>-'FC-3_CPyG'!G38</f>
        <v>0</v>
      </c>
      <c r="F98" s="1064"/>
      <c r="G98" s="1064"/>
      <c r="H98" s="1065">
        <f t="shared" si="4"/>
        <v>0</v>
      </c>
      <c r="I98" s="1041"/>
      <c r="K98" s="1182"/>
    </row>
    <row r="99" spans="2:12" s="1042" customFormat="1" ht="18" hidden="1">
      <c r="B99" s="1039"/>
      <c r="C99" s="1061" t="s">
        <v>40</v>
      </c>
      <c r="D99" s="1062" t="s">
        <v>865</v>
      </c>
      <c r="E99" s="1063">
        <f>-'FC-3_CPyG'!G39</f>
        <v>0</v>
      </c>
      <c r="F99" s="1064"/>
      <c r="G99" s="1064"/>
      <c r="H99" s="1065">
        <f t="shared" si="4"/>
        <v>0</v>
      </c>
      <c r="I99" s="1041"/>
      <c r="K99" s="1182"/>
      <c r="L99" s="1122"/>
    </row>
    <row r="100" spans="2:11" s="1042" customFormat="1" ht="18" hidden="1">
      <c r="B100" s="1039"/>
      <c r="C100" s="1061" t="s">
        <v>40</v>
      </c>
      <c r="D100" s="1062" t="s">
        <v>866</v>
      </c>
      <c r="E100" s="1063">
        <f>-'FC-3_CPyG'!G77</f>
        <v>0</v>
      </c>
      <c r="F100" s="1064"/>
      <c r="G100" s="1064"/>
      <c r="H100" s="1065">
        <f t="shared" si="4"/>
        <v>0</v>
      </c>
      <c r="I100" s="1041"/>
      <c r="K100" s="1182"/>
    </row>
    <row r="101" spans="2:11" s="1042" customFormat="1" ht="18" hidden="1">
      <c r="B101" s="1039"/>
      <c r="C101" s="1061" t="s">
        <v>46</v>
      </c>
      <c r="D101" s="1062" t="s">
        <v>1020</v>
      </c>
      <c r="E101" s="1063">
        <f>-'FC-3_1_INF_ADIC_CPyG'!G57</f>
        <v>0</v>
      </c>
      <c r="F101" s="1064"/>
      <c r="G101" s="1064"/>
      <c r="H101" s="1065">
        <f t="shared" si="4"/>
        <v>0</v>
      </c>
      <c r="I101" s="1041"/>
      <c r="K101" s="1182"/>
    </row>
    <row r="102" spans="2:11" s="1042" customFormat="1" ht="18" hidden="1">
      <c r="B102" s="1039"/>
      <c r="C102" s="1061" t="s">
        <v>46</v>
      </c>
      <c r="D102" s="1062" t="s">
        <v>867</v>
      </c>
      <c r="E102" s="1063">
        <f>-'FC-3_1_INF_ADIC_CPyG'!G87</f>
        <v>0</v>
      </c>
      <c r="F102" s="1064"/>
      <c r="G102" s="1064"/>
      <c r="H102" s="1065">
        <f t="shared" si="4"/>
        <v>0</v>
      </c>
      <c r="I102" s="1041"/>
      <c r="K102" s="1182"/>
    </row>
    <row r="103" spans="2:12" s="1128" customFormat="1" ht="18" hidden="1">
      <c r="B103" s="1123"/>
      <c r="C103" s="1124"/>
      <c r="D103" s="1125" t="s">
        <v>868</v>
      </c>
      <c r="E103" s="1126"/>
      <c r="F103" s="1171"/>
      <c r="G103" s="1171"/>
      <c r="H103" s="1065">
        <f t="shared" si="4"/>
        <v>0</v>
      </c>
      <c r="I103" s="1127"/>
      <c r="K103" s="1182"/>
      <c r="L103" s="1068" t="s">
        <v>952</v>
      </c>
    </row>
    <row r="104" spans="2:11" s="1042" customFormat="1" ht="18" hidden="1">
      <c r="B104" s="1039"/>
      <c r="C104" s="1177"/>
      <c r="D104" s="1186"/>
      <c r="E104" s="1064"/>
      <c r="F104" s="1064"/>
      <c r="G104" s="1168"/>
      <c r="H104" s="1065">
        <f t="shared" si="4"/>
        <v>0</v>
      </c>
      <c r="I104" s="1041"/>
      <c r="K104" s="1182"/>
    </row>
    <row r="105" spans="2:11" s="1042" customFormat="1" ht="18" hidden="1">
      <c r="B105" s="1039"/>
      <c r="C105" s="1179"/>
      <c r="D105" s="1187"/>
      <c r="E105" s="1064"/>
      <c r="F105" s="1064"/>
      <c r="G105" s="1169"/>
      <c r="H105" s="1065">
        <f t="shared" si="4"/>
        <v>0</v>
      </c>
      <c r="I105" s="1041"/>
      <c r="K105" s="1182"/>
    </row>
    <row r="106" spans="2:11" s="1060" customFormat="1" ht="18">
      <c r="B106" s="1054"/>
      <c r="C106" s="1119" t="s">
        <v>197</v>
      </c>
      <c r="D106" s="1120" t="s">
        <v>386</v>
      </c>
      <c r="E106" s="1121">
        <f>SUM(E107:E111)</f>
        <v>0</v>
      </c>
      <c r="F106" s="1121">
        <f>SUM(F107:F111)</f>
        <v>0</v>
      </c>
      <c r="G106" s="1121">
        <f>SUM(G107:G111)</f>
        <v>0</v>
      </c>
      <c r="H106" s="1121">
        <f>SUM(H107:H111)</f>
        <v>0</v>
      </c>
      <c r="I106" s="1059"/>
      <c r="K106" s="1182"/>
    </row>
    <row r="107" spans="2:11" s="1042" customFormat="1" ht="18" hidden="1">
      <c r="B107" s="1039"/>
      <c r="C107" s="1061" t="s">
        <v>40</v>
      </c>
      <c r="D107" s="1062" t="s">
        <v>869</v>
      </c>
      <c r="E107" s="1063">
        <f>-'FC-3_CPyG'!G60</f>
        <v>0</v>
      </c>
      <c r="F107" s="1064"/>
      <c r="G107" s="1064"/>
      <c r="H107" s="1065">
        <f>SUM(E107:G107)</f>
        <v>0</v>
      </c>
      <c r="I107" s="1041"/>
      <c r="K107" s="1182"/>
    </row>
    <row r="108" spans="2:11" s="1042" customFormat="1" ht="18" hidden="1">
      <c r="B108" s="1039"/>
      <c r="C108" s="1061" t="s">
        <v>40</v>
      </c>
      <c r="D108" s="1062" t="s">
        <v>870</v>
      </c>
      <c r="E108" s="1063">
        <f>-'FC-3_CPyG'!G61</f>
        <v>0</v>
      </c>
      <c r="F108" s="1064"/>
      <c r="G108" s="1064"/>
      <c r="H108" s="1065">
        <f t="shared" si="4"/>
        <v>0</v>
      </c>
      <c r="I108" s="1041"/>
      <c r="K108" s="1182"/>
    </row>
    <row r="109" spans="2:11" s="1042" customFormat="1" ht="18" hidden="1">
      <c r="B109" s="1039"/>
      <c r="C109" s="1061" t="s">
        <v>40</v>
      </c>
      <c r="D109" s="1062" t="s">
        <v>871</v>
      </c>
      <c r="E109" s="1063">
        <f>-'FC-3_CPyG'!G71</f>
        <v>0</v>
      </c>
      <c r="F109" s="1064"/>
      <c r="G109" s="1064"/>
      <c r="H109" s="1065">
        <f>SUM(E109:G109)</f>
        <v>0</v>
      </c>
      <c r="I109" s="1041"/>
      <c r="K109" s="1182"/>
    </row>
    <row r="110" spans="2:11" s="1042" customFormat="1" ht="18" hidden="1">
      <c r="B110" s="1039"/>
      <c r="C110" s="1177"/>
      <c r="D110" s="1186"/>
      <c r="E110" s="1064"/>
      <c r="F110" s="1064"/>
      <c r="G110" s="1168"/>
      <c r="H110" s="1065">
        <f t="shared" si="4"/>
        <v>0</v>
      </c>
      <c r="I110" s="1041"/>
      <c r="K110" s="1182"/>
    </row>
    <row r="111" spans="2:11" s="1042" customFormat="1" ht="18" hidden="1">
      <c r="B111" s="1039"/>
      <c r="C111" s="1179"/>
      <c r="D111" s="1188"/>
      <c r="E111" s="1064"/>
      <c r="F111" s="1064"/>
      <c r="G111" s="1169"/>
      <c r="H111" s="1065">
        <f>SUM(E111:G111)</f>
        <v>0</v>
      </c>
      <c r="I111" s="1041"/>
      <c r="K111" s="1182"/>
    </row>
    <row r="112" spans="2:11" s="1060" customFormat="1" ht="18">
      <c r="B112" s="1054"/>
      <c r="C112" s="1119" t="s">
        <v>201</v>
      </c>
      <c r="D112" s="1120" t="s">
        <v>622</v>
      </c>
      <c r="E112" s="1121">
        <f>SUM(E113:E115)</f>
        <v>0</v>
      </c>
      <c r="F112" s="1121">
        <f>SUM(F113:F115)</f>
        <v>0</v>
      </c>
      <c r="G112" s="1121">
        <f>SUM(G113:G115)</f>
        <v>0</v>
      </c>
      <c r="H112" s="1121">
        <f>SUM(H113:H115)</f>
        <v>0</v>
      </c>
      <c r="I112" s="1059"/>
      <c r="K112" s="1182"/>
    </row>
    <row r="113" spans="2:11" s="1042" customFormat="1" ht="18" hidden="1">
      <c r="B113" s="1039"/>
      <c r="C113" s="1061" t="s">
        <v>46</v>
      </c>
      <c r="D113" s="1062" t="s">
        <v>872</v>
      </c>
      <c r="E113" s="1063">
        <f>+'FC-3_1_INF_ADIC_CPyG'!G87</f>
        <v>0</v>
      </c>
      <c r="F113" s="1064"/>
      <c r="G113" s="1064"/>
      <c r="H113" s="1065">
        <f>SUM(E113:G113)</f>
        <v>0</v>
      </c>
      <c r="I113" s="1041"/>
      <c r="K113" s="1182"/>
    </row>
    <row r="114" spans="2:11" s="1042" customFormat="1" ht="18" hidden="1">
      <c r="B114" s="1039"/>
      <c r="C114" s="1177"/>
      <c r="D114" s="1186"/>
      <c r="E114" s="1064"/>
      <c r="F114" s="1064"/>
      <c r="G114" s="1168"/>
      <c r="H114" s="1065">
        <f>SUM(E114:G114)</f>
        <v>0</v>
      </c>
      <c r="I114" s="1041"/>
      <c r="K114" s="1182"/>
    </row>
    <row r="115" spans="2:11" s="1042" customFormat="1" ht="18">
      <c r="B115" s="1039"/>
      <c r="C115" s="1179"/>
      <c r="D115" s="1188"/>
      <c r="E115" s="1064"/>
      <c r="F115" s="1064"/>
      <c r="G115" s="1169"/>
      <c r="H115" s="1065">
        <f>SUM(E115:G115)</f>
        <v>0</v>
      </c>
      <c r="I115" s="1041"/>
      <c r="K115" s="1182"/>
    </row>
    <row r="116" spans="2:11" s="1089" customFormat="1" ht="18">
      <c r="B116" s="1087"/>
      <c r="C116" s="1533" t="s">
        <v>623</v>
      </c>
      <c r="D116" s="1534"/>
      <c r="E116" s="1050">
        <f>E88+E93+E106+E112</f>
        <v>3217330.83</v>
      </c>
      <c r="F116" s="1050">
        <f>F88+F93+F106+F112</f>
        <v>0</v>
      </c>
      <c r="G116" s="1050">
        <f>G88+G93+G106+G112</f>
        <v>0</v>
      </c>
      <c r="H116" s="1050">
        <f>H88+H93+H106+H112</f>
        <v>3217330.83</v>
      </c>
      <c r="I116" s="1088"/>
      <c r="K116" s="1182"/>
    </row>
    <row r="117" spans="2:11" s="1042" customFormat="1" ht="15.75">
      <c r="B117" s="1039"/>
      <c r="C117" s="981"/>
      <c r="D117" s="1048"/>
      <c r="E117" s="1030"/>
      <c r="F117" s="1030"/>
      <c r="G117" s="1030"/>
      <c r="H117" s="1079"/>
      <c r="I117" s="1041"/>
      <c r="K117" s="1183"/>
    </row>
    <row r="118" spans="2:11" s="1060" customFormat="1" ht="18">
      <c r="B118" s="1054"/>
      <c r="C118" s="1055" t="s">
        <v>212</v>
      </c>
      <c r="D118" s="1056" t="s">
        <v>624</v>
      </c>
      <c r="E118" s="1057">
        <f>SUM(E119:E122)</f>
        <v>0</v>
      </c>
      <c r="F118" s="1057">
        <f>SUM(F119:F122)</f>
        <v>30000</v>
      </c>
      <c r="G118" s="1057">
        <f>SUM(G119:G122)</f>
        <v>0</v>
      </c>
      <c r="H118" s="1057">
        <f>SUM(H119:H122)</f>
        <v>30000</v>
      </c>
      <c r="I118" s="1059"/>
      <c r="K118" s="1182"/>
    </row>
    <row r="119" spans="2:11" s="1042" customFormat="1" ht="18" hidden="1">
      <c r="B119" s="1039"/>
      <c r="C119" s="1061" t="s">
        <v>49</v>
      </c>
      <c r="D119" s="1080" t="s">
        <v>873</v>
      </c>
      <c r="E119" s="1064"/>
      <c r="F119" s="1093">
        <f>+'FC-7_INF'!F31</f>
        <v>30000</v>
      </c>
      <c r="G119" s="1171"/>
      <c r="H119" s="1065">
        <f>SUM(E119:G119)</f>
        <v>30000</v>
      </c>
      <c r="I119" s="1041"/>
      <c r="K119" s="1182"/>
    </row>
    <row r="120" spans="2:11" s="1074" customFormat="1" ht="18" hidden="1">
      <c r="B120" s="1072"/>
      <c r="C120" s="1061" t="s">
        <v>49</v>
      </c>
      <c r="D120" s="1080" t="s">
        <v>874</v>
      </c>
      <c r="E120" s="1064"/>
      <c r="F120" s="1093">
        <f>+'FC-7_INF'!H31</f>
        <v>0</v>
      </c>
      <c r="G120" s="1171"/>
      <c r="H120" s="1065">
        <f>SUM(E120:G120)</f>
        <v>0</v>
      </c>
      <c r="I120" s="1073"/>
      <c r="K120" s="1182"/>
    </row>
    <row r="121" spans="2:11" s="1074" customFormat="1" ht="18" hidden="1">
      <c r="B121" s="1072"/>
      <c r="C121" s="1177"/>
      <c r="D121" s="1178"/>
      <c r="E121" s="1064"/>
      <c r="F121" s="1064"/>
      <c r="G121" s="950"/>
      <c r="H121" s="1065">
        <f>SUM(E121:G121)</f>
        <v>0</v>
      </c>
      <c r="I121" s="1073"/>
      <c r="K121" s="1182"/>
    </row>
    <row r="122" spans="2:11" s="1074" customFormat="1" ht="18" hidden="1">
      <c r="B122" s="1072"/>
      <c r="C122" s="1179"/>
      <c r="D122" s="1187"/>
      <c r="E122" s="1129"/>
      <c r="F122" s="1129"/>
      <c r="G122" s="1173"/>
      <c r="H122" s="1065">
        <f>SUM(E122:G122)</f>
        <v>0</v>
      </c>
      <c r="I122" s="1073"/>
      <c r="K122" s="1182"/>
    </row>
    <row r="123" spans="2:11" s="1060" customFormat="1" ht="18">
      <c r="B123" s="1054"/>
      <c r="C123" s="1055" t="s">
        <v>214</v>
      </c>
      <c r="D123" s="1056" t="s">
        <v>611</v>
      </c>
      <c r="E123" s="1057">
        <f>SUM(E124:E126)</f>
        <v>0</v>
      </c>
      <c r="F123" s="1057">
        <f>SUM(F124:F126)</f>
        <v>0</v>
      </c>
      <c r="G123" s="1057">
        <f>SUM(G124:G126)</f>
        <v>0</v>
      </c>
      <c r="H123" s="1057">
        <f>SUM(H124:H126)</f>
        <v>0</v>
      </c>
      <c r="I123" s="1059"/>
      <c r="K123" s="1182"/>
    </row>
    <row r="124" spans="2:12" s="1074" customFormat="1" ht="18" hidden="1">
      <c r="B124" s="1072"/>
      <c r="C124" s="1061" t="s">
        <v>980</v>
      </c>
      <c r="D124" s="1080" t="s">
        <v>875</v>
      </c>
      <c r="E124" s="1064"/>
      <c r="F124" s="1098">
        <f>'FC-4_1_MOV_FP'!G38</f>
        <v>0</v>
      </c>
      <c r="G124" s="1172"/>
      <c r="H124" s="1065">
        <f>SUM(E124:G124)</f>
        <v>0</v>
      </c>
      <c r="I124" s="1073"/>
      <c r="K124" s="1182"/>
      <c r="L124" s="1068"/>
    </row>
    <row r="125" spans="2:11" s="1074" customFormat="1" ht="18" hidden="1">
      <c r="B125" s="1072"/>
      <c r="C125" s="1177"/>
      <c r="D125" s="1178"/>
      <c r="E125" s="1064"/>
      <c r="F125" s="1064"/>
      <c r="G125" s="951"/>
      <c r="H125" s="1065">
        <f>SUM(E125:G125)</f>
        <v>0</v>
      </c>
      <c r="I125" s="1073"/>
      <c r="K125" s="1182"/>
    </row>
    <row r="126" spans="2:11" s="1074" customFormat="1" ht="18">
      <c r="B126" s="1072"/>
      <c r="C126" s="1179"/>
      <c r="D126" s="1187"/>
      <c r="E126" s="1129"/>
      <c r="F126" s="1129"/>
      <c r="G126" s="1174"/>
      <c r="H126" s="1065">
        <f>SUM(E126:G126)</f>
        <v>0</v>
      </c>
      <c r="I126" s="1073"/>
      <c r="K126" s="1182"/>
    </row>
    <row r="127" spans="2:11" s="1089" customFormat="1" ht="18">
      <c r="B127" s="1087"/>
      <c r="C127" s="1533" t="s">
        <v>625</v>
      </c>
      <c r="D127" s="1534"/>
      <c r="E127" s="1050">
        <f>+E118+E123</f>
        <v>0</v>
      </c>
      <c r="F127" s="1050">
        <f>+F118+F123</f>
        <v>30000</v>
      </c>
      <c r="G127" s="1050">
        <f>+G118+G123</f>
        <v>0</v>
      </c>
      <c r="H127" s="1050">
        <f>+H118+H123</f>
        <v>30000</v>
      </c>
      <c r="I127" s="1088"/>
      <c r="K127" s="1182"/>
    </row>
    <row r="128" spans="2:11" s="1042" customFormat="1" ht="15.75">
      <c r="B128" s="1039"/>
      <c r="C128" s="981"/>
      <c r="D128" s="1048"/>
      <c r="E128" s="1030"/>
      <c r="F128" s="1030"/>
      <c r="G128" s="1030"/>
      <c r="H128" s="1079"/>
      <c r="I128" s="1041"/>
      <c r="K128" s="1183"/>
    </row>
    <row r="129" spans="2:11" s="1060" customFormat="1" ht="18">
      <c r="B129" s="1054"/>
      <c r="C129" s="1055" t="s">
        <v>265</v>
      </c>
      <c r="D129" s="1056" t="s">
        <v>613</v>
      </c>
      <c r="E129" s="1057">
        <f>SUM(E130:E135)</f>
        <v>0</v>
      </c>
      <c r="F129" s="1057">
        <f>SUM(F130:F135)</f>
        <v>0</v>
      </c>
      <c r="G129" s="1057">
        <f>SUM(G130:G135)</f>
        <v>0</v>
      </c>
      <c r="H129" s="1057">
        <f>SUM(H130:H135)</f>
        <v>0</v>
      </c>
      <c r="I129" s="1059"/>
      <c r="K129" s="1182"/>
    </row>
    <row r="130" spans="2:11" s="1074" customFormat="1" ht="18" hidden="1">
      <c r="B130" s="1072"/>
      <c r="C130" s="1061" t="s">
        <v>51</v>
      </c>
      <c r="D130" s="1080" t="s">
        <v>904</v>
      </c>
      <c r="E130" s="1064"/>
      <c r="F130" s="1093">
        <f>'FC-8_INV_FINANCIERAS'!G25</f>
        <v>0</v>
      </c>
      <c r="G130" s="951"/>
      <c r="H130" s="1065">
        <f>SUM(E130:G130)</f>
        <v>0</v>
      </c>
      <c r="I130" s="1073"/>
      <c r="K130" s="1182"/>
    </row>
    <row r="131" spans="2:11" s="1074" customFormat="1" ht="18" hidden="1">
      <c r="B131" s="1072"/>
      <c r="C131" s="1061" t="s">
        <v>51</v>
      </c>
      <c r="D131" s="1080" t="s">
        <v>905</v>
      </c>
      <c r="E131" s="1064"/>
      <c r="F131" s="1093">
        <f>'FC-8_INV_FINANCIERAS'!G34</f>
        <v>0</v>
      </c>
      <c r="G131" s="1172"/>
      <c r="H131" s="1065">
        <f>SUM(E131:G131)</f>
        <v>0</v>
      </c>
      <c r="I131" s="1073"/>
      <c r="K131" s="1182"/>
    </row>
    <row r="132" spans="2:11" s="1074" customFormat="1" ht="18" hidden="1">
      <c r="B132" s="1072"/>
      <c r="C132" s="1061" t="s">
        <v>51</v>
      </c>
      <c r="D132" s="1080" t="s">
        <v>906</v>
      </c>
      <c r="E132" s="1064"/>
      <c r="F132" s="1093">
        <f>'FC-8_INV_FINANCIERAS'!G49</f>
        <v>0</v>
      </c>
      <c r="G132" s="951"/>
      <c r="H132" s="1065">
        <f>SUM(E132:G132)</f>
        <v>0</v>
      </c>
      <c r="I132" s="1073"/>
      <c r="K132" s="1182"/>
    </row>
    <row r="133" spans="2:11" s="1074" customFormat="1" ht="18" hidden="1">
      <c r="B133" s="1072"/>
      <c r="C133" s="1061" t="s">
        <v>51</v>
      </c>
      <c r="D133" s="1080" t="s">
        <v>876</v>
      </c>
      <c r="E133" s="1064"/>
      <c r="F133" s="1093">
        <f>'FC-8_INV_FINANCIERAS'!G58</f>
        <v>0</v>
      </c>
      <c r="G133" s="951"/>
      <c r="H133" s="1065">
        <f>SUM(E133:G133)</f>
        <v>0</v>
      </c>
      <c r="I133" s="1073"/>
      <c r="K133" s="1182"/>
    </row>
    <row r="134" spans="2:11" s="1074" customFormat="1" ht="18" hidden="1">
      <c r="B134" s="1072"/>
      <c r="C134" s="1177"/>
      <c r="D134" s="1178"/>
      <c r="E134" s="1064"/>
      <c r="F134" s="1064"/>
      <c r="G134" s="951"/>
      <c r="H134" s="1065">
        <f>SUM(E134:G134)</f>
        <v>0</v>
      </c>
      <c r="I134" s="1073"/>
      <c r="K134" s="1182"/>
    </row>
    <row r="135" spans="2:11" s="1074" customFormat="1" ht="18" hidden="1">
      <c r="B135" s="1072"/>
      <c r="C135" s="1179"/>
      <c r="D135" s="1187"/>
      <c r="E135" s="1129"/>
      <c r="F135" s="1129"/>
      <c r="G135" s="1174"/>
      <c r="H135" s="1065">
        <f>SUM(E135:G135)</f>
        <v>0</v>
      </c>
      <c r="I135" s="1073"/>
      <c r="K135" s="1182"/>
    </row>
    <row r="136" spans="2:11" s="1074" customFormat="1" ht="18">
      <c r="B136" s="1072"/>
      <c r="C136" s="1090" t="s">
        <v>267</v>
      </c>
      <c r="D136" s="686" t="s">
        <v>614</v>
      </c>
      <c r="E136" s="1091">
        <f>SUM(E137:E144)</f>
        <v>0</v>
      </c>
      <c r="F136" s="1091">
        <f>SUM(F137:F144)</f>
        <v>228500</v>
      </c>
      <c r="G136" s="1091">
        <f>SUM(G137:G144)</f>
        <v>0</v>
      </c>
      <c r="H136" s="1091">
        <f>SUM(H137:H144)</f>
        <v>228500</v>
      </c>
      <c r="I136" s="1073"/>
      <c r="K136" s="1182"/>
    </row>
    <row r="137" spans="2:11" s="1074" customFormat="1" ht="18" hidden="1">
      <c r="B137" s="1072"/>
      <c r="C137" s="1061" t="s">
        <v>55</v>
      </c>
      <c r="D137" s="1080" t="s">
        <v>907</v>
      </c>
      <c r="E137" s="1064"/>
      <c r="F137" s="1098">
        <f>'FC-10_DEUDAS'!N43</f>
        <v>0</v>
      </c>
      <c r="G137" s="1172"/>
      <c r="H137" s="1065">
        <f aca="true" t="shared" si="5" ref="H137:H144">SUM(E137:G137)</f>
        <v>0</v>
      </c>
      <c r="I137" s="1073"/>
      <c r="K137" s="1182"/>
    </row>
    <row r="138" spans="2:12" s="1074" customFormat="1" ht="18" hidden="1">
      <c r="B138" s="1072"/>
      <c r="C138" s="1061"/>
      <c r="D138" s="1080" t="s">
        <v>877</v>
      </c>
      <c r="E138" s="1064"/>
      <c r="F138" s="1175"/>
      <c r="G138" s="1172"/>
      <c r="H138" s="1065">
        <f t="shared" si="5"/>
        <v>0</v>
      </c>
      <c r="I138" s="1073"/>
      <c r="K138" s="1182"/>
      <c r="L138" s="1068" t="s">
        <v>952</v>
      </c>
    </row>
    <row r="139" spans="2:12" s="1086" customFormat="1" ht="18" hidden="1">
      <c r="B139" s="1083"/>
      <c r="C139" s="1061"/>
      <c r="D139" s="1080" t="s">
        <v>878</v>
      </c>
      <c r="E139" s="1084"/>
      <c r="F139" s="953"/>
      <c r="G139" s="950"/>
      <c r="H139" s="1065">
        <f t="shared" si="5"/>
        <v>0</v>
      </c>
      <c r="I139" s="1085"/>
      <c r="K139" s="1182"/>
      <c r="L139" s="1068" t="s">
        <v>952</v>
      </c>
    </row>
    <row r="140" spans="2:12" s="1086" customFormat="1" ht="18" hidden="1">
      <c r="B140" s="1083"/>
      <c r="C140" s="1061" t="s">
        <v>55</v>
      </c>
      <c r="D140" s="1080" t="s">
        <v>879</v>
      </c>
      <c r="E140" s="1084"/>
      <c r="F140" s="1098">
        <f>'FC-10_DEUDAS'!N75</f>
        <v>228500</v>
      </c>
      <c r="G140" s="1172"/>
      <c r="H140" s="1065">
        <f t="shared" si="5"/>
        <v>228500</v>
      </c>
      <c r="I140" s="1085"/>
      <c r="K140" s="1182"/>
      <c r="L140" s="1068"/>
    </row>
    <row r="141" spans="2:11" s="1074" customFormat="1" ht="18" hidden="1">
      <c r="B141" s="1072"/>
      <c r="C141" s="1061" t="s">
        <v>55</v>
      </c>
      <c r="D141" s="1080" t="s">
        <v>880</v>
      </c>
      <c r="E141" s="1064"/>
      <c r="F141" s="1098">
        <f>'FC-10_DEUDAS'!N107</f>
        <v>0</v>
      </c>
      <c r="G141" s="951"/>
      <c r="H141" s="1065">
        <f t="shared" si="5"/>
        <v>0</v>
      </c>
      <c r="I141" s="1073"/>
      <c r="K141" s="1182"/>
    </row>
    <row r="142" spans="2:12" s="1074" customFormat="1" ht="18" hidden="1">
      <c r="B142" s="1072"/>
      <c r="C142" s="1061"/>
      <c r="D142" s="1080" t="s">
        <v>881</v>
      </c>
      <c r="E142" s="1064"/>
      <c r="F142" s="953"/>
      <c r="G142" s="951"/>
      <c r="H142" s="1065">
        <f t="shared" si="5"/>
        <v>0</v>
      </c>
      <c r="I142" s="1073"/>
      <c r="K142" s="1182"/>
      <c r="L142" s="1130" t="s">
        <v>952</v>
      </c>
    </row>
    <row r="143" spans="2:11" s="1074" customFormat="1" ht="18" hidden="1">
      <c r="B143" s="1072"/>
      <c r="C143" s="1177"/>
      <c r="D143" s="1178"/>
      <c r="E143" s="1064"/>
      <c r="F143" s="1064"/>
      <c r="G143" s="951"/>
      <c r="H143" s="1065">
        <f t="shared" si="5"/>
        <v>0</v>
      </c>
      <c r="I143" s="1073"/>
      <c r="K143" s="1182"/>
    </row>
    <row r="144" spans="2:11" s="1074" customFormat="1" ht="18">
      <c r="B144" s="1072"/>
      <c r="C144" s="1179"/>
      <c r="D144" s="1187"/>
      <c r="E144" s="1129"/>
      <c r="F144" s="1129"/>
      <c r="G144" s="1174"/>
      <c r="H144" s="1065">
        <f t="shared" si="5"/>
        <v>0</v>
      </c>
      <c r="I144" s="1073"/>
      <c r="K144" s="1182"/>
    </row>
    <row r="145" spans="2:11" s="1078" customFormat="1" ht="18">
      <c r="B145" s="1075"/>
      <c r="C145" s="1541" t="s">
        <v>626</v>
      </c>
      <c r="D145" s="1542"/>
      <c r="E145" s="1076">
        <f>+E129+E136</f>
        <v>0</v>
      </c>
      <c r="F145" s="1076">
        <f>+F129+F136</f>
        <v>228500</v>
      </c>
      <c r="G145" s="1076">
        <f>+G129+G136</f>
        <v>0</v>
      </c>
      <c r="H145" s="1076">
        <f>+H129+H136</f>
        <v>228500</v>
      </c>
      <c r="I145" s="1077"/>
      <c r="K145" s="1182"/>
    </row>
    <row r="146" spans="2:11" s="1042" customFormat="1" ht="15">
      <c r="B146" s="1039"/>
      <c r="C146" s="1048"/>
      <c r="D146" s="1029"/>
      <c r="E146" s="1030"/>
      <c r="F146" s="1030"/>
      <c r="G146" s="1030"/>
      <c r="H146" s="1102"/>
      <c r="I146" s="1041"/>
      <c r="K146" s="1183"/>
    </row>
    <row r="147" spans="2:11" s="1089" customFormat="1" ht="18.75" thickBot="1">
      <c r="B147" s="1087"/>
      <c r="C147" s="1543" t="s">
        <v>882</v>
      </c>
      <c r="D147" s="1544"/>
      <c r="E147" s="1131">
        <f>+E116+E127+E145</f>
        <v>3217330.83</v>
      </c>
      <c r="F147" s="1131">
        <f>+F116+F127+F145</f>
        <v>258500</v>
      </c>
      <c r="G147" s="1131">
        <f>+G116+G127+G145</f>
        <v>0</v>
      </c>
      <c r="H147" s="1131">
        <f>+H116+H127+H145</f>
        <v>3475830.83</v>
      </c>
      <c r="I147" s="1088"/>
      <c r="K147" s="1182"/>
    </row>
    <row r="148" spans="2:11" s="1042" customFormat="1" ht="15.75">
      <c r="B148" s="1039"/>
      <c r="C148" s="981"/>
      <c r="D148" s="1048"/>
      <c r="E148" s="1030"/>
      <c r="F148" s="1030"/>
      <c r="G148" s="1030"/>
      <c r="H148" s="1079"/>
      <c r="I148" s="1041"/>
      <c r="K148" s="1183"/>
    </row>
    <row r="149" spans="2:11" s="1042" customFormat="1" ht="18.75" thickBot="1">
      <c r="B149" s="1039"/>
      <c r="C149" s="1132" t="s">
        <v>883</v>
      </c>
      <c r="D149" s="1133"/>
      <c r="E149" s="1134">
        <f>E70-E147</f>
        <v>-1400447.08</v>
      </c>
      <c r="F149" s="1134">
        <f>F70-F147</f>
        <v>1448012.93</v>
      </c>
      <c r="G149" s="1134">
        <f>G70-G147</f>
        <v>0</v>
      </c>
      <c r="H149" s="1134">
        <f>H70-H147</f>
        <v>47565.84999999963</v>
      </c>
      <c r="I149" s="1041"/>
      <c r="K149" s="1182"/>
    </row>
    <row r="150" spans="2:11" s="1042" customFormat="1" ht="16.5" thickTop="1">
      <c r="B150" s="1039"/>
      <c r="C150" s="981"/>
      <c r="D150" s="1048"/>
      <c r="E150" s="1030"/>
      <c r="F150" s="1030"/>
      <c r="G150" s="1030"/>
      <c r="H150" s="1079"/>
      <c r="I150" s="1041"/>
      <c r="K150" s="1183"/>
    </row>
    <row r="151" spans="2:11" s="1042" customFormat="1" ht="15.75">
      <c r="B151" s="1039"/>
      <c r="C151" s="981"/>
      <c r="D151" s="1048"/>
      <c r="E151" s="1030"/>
      <c r="F151" s="1030"/>
      <c r="G151" s="1030"/>
      <c r="H151" s="1079"/>
      <c r="I151" s="1041"/>
      <c r="K151" s="1183"/>
    </row>
    <row r="152" spans="2:11" s="1139" customFormat="1" ht="18">
      <c r="B152" s="1135"/>
      <c r="C152" s="1545" t="s">
        <v>628</v>
      </c>
      <c r="D152" s="1546"/>
      <c r="E152" s="1136">
        <f>SUM(E153:E164)</f>
        <v>51662.66</v>
      </c>
      <c r="F152" s="1137">
        <f>SUM(F153:F164)</f>
        <v>0</v>
      </c>
      <c r="G152" s="1137">
        <f>SUM(G153:G164)</f>
        <v>0</v>
      </c>
      <c r="H152" s="1137">
        <f>SUM(H153:H164)</f>
        <v>51662.66</v>
      </c>
      <c r="I152" s="1138"/>
      <c r="K152" s="1182"/>
    </row>
    <row r="153" spans="2:12" s="1074" customFormat="1" ht="18" hidden="1">
      <c r="B153" s="1072"/>
      <c r="C153" s="1061" t="s">
        <v>40</v>
      </c>
      <c r="D153" s="1062" t="s">
        <v>846</v>
      </c>
      <c r="E153" s="1063">
        <f>IF('FC-3_CPyG'!G20&lt;0,-'FC-3_CPyG'!G20,0)</f>
        <v>0</v>
      </c>
      <c r="F153" s="1064"/>
      <c r="G153" s="1064"/>
      <c r="H153" s="1065">
        <f>SUM(E153:G153)</f>
        <v>0</v>
      </c>
      <c r="I153" s="1073"/>
      <c r="K153" s="1182"/>
      <c r="L153" s="1074" t="s">
        <v>884</v>
      </c>
    </row>
    <row r="154" spans="2:11" s="1042" customFormat="1" ht="18" hidden="1">
      <c r="B154" s="1039"/>
      <c r="C154" s="1061" t="s">
        <v>40</v>
      </c>
      <c r="D154" s="1062" t="s">
        <v>885</v>
      </c>
      <c r="E154" s="1063">
        <f>-'FC-3_CPyG'!G26</f>
        <v>0</v>
      </c>
      <c r="F154" s="1064"/>
      <c r="G154" s="1064"/>
      <c r="H154" s="1065">
        <f aca="true" t="shared" si="6" ref="H154:H164">SUM(E154:G154)</f>
        <v>0</v>
      </c>
      <c r="I154" s="1041"/>
      <c r="K154" s="1182"/>
    </row>
    <row r="155" spans="2:11" s="1042" customFormat="1" ht="18" hidden="1">
      <c r="B155" s="1039"/>
      <c r="C155" s="1061" t="s">
        <v>40</v>
      </c>
      <c r="D155" s="1062" t="s">
        <v>886</v>
      </c>
      <c r="E155" s="1063">
        <f>-'FC-3_CPyG'!G33</f>
        <v>6556.33</v>
      </c>
      <c r="F155" s="1064"/>
      <c r="G155" s="1064"/>
      <c r="H155" s="1065">
        <f t="shared" si="6"/>
        <v>6556.33</v>
      </c>
      <c r="I155" s="1041"/>
      <c r="K155" s="1182"/>
    </row>
    <row r="156" spans="2:11" s="1042" customFormat="1" ht="18" hidden="1">
      <c r="B156" s="1039"/>
      <c r="C156" s="1061" t="s">
        <v>40</v>
      </c>
      <c r="D156" s="1062" t="s">
        <v>887</v>
      </c>
      <c r="E156" s="1063">
        <f>-'FC-3_CPyG'!G37</f>
        <v>0</v>
      </c>
      <c r="F156" s="1064"/>
      <c r="G156" s="1064"/>
      <c r="H156" s="1065">
        <f t="shared" si="6"/>
        <v>0</v>
      </c>
      <c r="I156" s="1041"/>
      <c r="K156" s="1182"/>
    </row>
    <row r="157" spans="2:11" s="1042" customFormat="1" ht="18" hidden="1">
      <c r="B157" s="1039"/>
      <c r="C157" s="1061" t="s">
        <v>40</v>
      </c>
      <c r="D157" s="1062" t="s">
        <v>888</v>
      </c>
      <c r="E157" s="1063">
        <f>-'FC-3_CPyG'!G40</f>
        <v>45106.33</v>
      </c>
      <c r="F157" s="1064"/>
      <c r="G157" s="1064"/>
      <c r="H157" s="1065">
        <f t="shared" si="6"/>
        <v>45106.33</v>
      </c>
      <c r="I157" s="1041"/>
      <c r="K157" s="1182"/>
    </row>
    <row r="158" spans="2:11" s="1042" customFormat="1" ht="18" hidden="1">
      <c r="B158" s="1039"/>
      <c r="C158" s="1061" t="s">
        <v>40</v>
      </c>
      <c r="D158" s="1062" t="s">
        <v>889</v>
      </c>
      <c r="E158" s="1063">
        <f>-'FC-3_CPyG'!G44</f>
        <v>0</v>
      </c>
      <c r="F158" s="1064"/>
      <c r="G158" s="1064"/>
      <c r="H158" s="1065">
        <f t="shared" si="6"/>
        <v>0</v>
      </c>
      <c r="I158" s="1041"/>
      <c r="K158" s="1182"/>
    </row>
    <row r="159" spans="2:11" s="1042" customFormat="1" ht="18" hidden="1">
      <c r="B159" s="1039"/>
      <c r="C159" s="1233" t="s">
        <v>40</v>
      </c>
      <c r="D159" s="1234" t="s">
        <v>852</v>
      </c>
      <c r="E159" s="1235">
        <f>IF('FC-3_CPyG'!G45&lt;0,-'FC-3_CPyG'!G45,0)</f>
        <v>0</v>
      </c>
      <c r="F159" s="1064"/>
      <c r="G159" s="1064"/>
      <c r="H159" s="1065">
        <f t="shared" si="6"/>
        <v>0</v>
      </c>
      <c r="I159" s="1041"/>
      <c r="K159" s="1236" t="s">
        <v>983</v>
      </c>
    </row>
    <row r="160" spans="2:12" s="1042" customFormat="1" ht="18" hidden="1">
      <c r="B160" s="1039"/>
      <c r="C160" s="1061" t="s">
        <v>40</v>
      </c>
      <c r="D160" s="1062" t="s">
        <v>890</v>
      </c>
      <c r="E160" s="1063">
        <f>-'FC-3_CPyG'!G46</f>
        <v>0</v>
      </c>
      <c r="F160" s="1064"/>
      <c r="G160" s="1064"/>
      <c r="H160" s="1065">
        <f t="shared" si="6"/>
        <v>0</v>
      </c>
      <c r="I160" s="1041"/>
      <c r="K160" s="1182"/>
      <c r="L160" s="1122"/>
    </row>
    <row r="161" spans="2:12" s="1042" customFormat="1" ht="18" hidden="1">
      <c r="B161" s="1039"/>
      <c r="C161" s="1061" t="s">
        <v>1017</v>
      </c>
      <c r="D161" s="1062" t="s">
        <v>1019</v>
      </c>
      <c r="E161" s="1063">
        <f>-'FC-3_1_INF_ADIC_CPyG'!G61</f>
        <v>0</v>
      </c>
      <c r="F161" s="1064"/>
      <c r="G161" s="1064"/>
      <c r="H161" s="1065">
        <f t="shared" si="6"/>
        <v>0</v>
      </c>
      <c r="I161" s="1041"/>
      <c r="K161" s="1182"/>
      <c r="L161" s="1122"/>
    </row>
    <row r="162" spans="2:11" s="1042" customFormat="1" ht="18" hidden="1">
      <c r="B162" s="1039"/>
      <c r="C162" s="1061" t="s">
        <v>40</v>
      </c>
      <c r="D162" s="1062" t="s">
        <v>891</v>
      </c>
      <c r="E162" s="1063">
        <f>-'FC-3_CPyG'!G62</f>
        <v>0</v>
      </c>
      <c r="F162" s="1064"/>
      <c r="G162" s="1064"/>
      <c r="H162" s="1065">
        <f t="shared" si="6"/>
        <v>0</v>
      </c>
      <c r="I162" s="1041"/>
      <c r="K162" s="1182"/>
    </row>
    <row r="163" spans="2:11" s="1042" customFormat="1" ht="18" hidden="1">
      <c r="B163" s="1039"/>
      <c r="C163" s="1061" t="s">
        <v>40</v>
      </c>
      <c r="D163" s="1062" t="s">
        <v>892</v>
      </c>
      <c r="E163" s="1063">
        <f>-'FC-3_CPyG'!G66</f>
        <v>0</v>
      </c>
      <c r="F163" s="1064"/>
      <c r="G163" s="1064"/>
      <c r="H163" s="1065">
        <f t="shared" si="6"/>
        <v>0</v>
      </c>
      <c r="I163" s="1041"/>
      <c r="K163" s="1182"/>
    </row>
    <row r="164" spans="2:11" s="1042" customFormat="1" ht="18" hidden="1">
      <c r="B164" s="1039"/>
      <c r="C164" s="1140" t="s">
        <v>40</v>
      </c>
      <c r="D164" s="1141" t="s">
        <v>893</v>
      </c>
      <c r="E164" s="1142">
        <f>-'FC-3_CPyG'!G67</f>
        <v>0</v>
      </c>
      <c r="F164" s="1143"/>
      <c r="G164" s="1143"/>
      <c r="H164" s="1144">
        <f t="shared" si="6"/>
        <v>0</v>
      </c>
      <c r="I164" s="1041"/>
      <c r="K164" s="1182"/>
    </row>
    <row r="165" spans="2:11" s="1042" customFormat="1" ht="15">
      <c r="B165" s="1039"/>
      <c r="C165" s="1108"/>
      <c r="D165" s="1145"/>
      <c r="E165" s="1145"/>
      <c r="F165" s="1145"/>
      <c r="G165" s="1145"/>
      <c r="H165" s="1145"/>
      <c r="I165" s="1041"/>
      <c r="K165" s="1183"/>
    </row>
    <row r="166" spans="2:11" s="1042" customFormat="1" ht="18.75" thickBot="1">
      <c r="B166" s="1039"/>
      <c r="C166" s="1531" t="s">
        <v>898</v>
      </c>
      <c r="D166" s="1532"/>
      <c r="E166" s="1110">
        <f>+E147+E152</f>
        <v>3268993.49</v>
      </c>
      <c r="F166" s="1110">
        <f>+F147+F152</f>
        <v>258500</v>
      </c>
      <c r="G166" s="1110">
        <f>+G147+G152</f>
        <v>0</v>
      </c>
      <c r="H166" s="1110">
        <f>+H147+H152</f>
        <v>3527493.49</v>
      </c>
      <c r="I166" s="1041"/>
      <c r="K166" s="1182"/>
    </row>
    <row r="167" spans="2:11" s="1042" customFormat="1" ht="18">
      <c r="B167" s="1039"/>
      <c r="C167" s="1146"/>
      <c r="D167" s="1146"/>
      <c r="E167" s="1147"/>
      <c r="F167" s="1147"/>
      <c r="G167" s="1147"/>
      <c r="H167" s="1147"/>
      <c r="I167" s="1041"/>
      <c r="K167" s="1183"/>
    </row>
    <row r="168" spans="2:11" s="1042" customFormat="1" ht="18.75" thickBot="1">
      <c r="B168" s="1039"/>
      <c r="C168" s="1132" t="s">
        <v>896</v>
      </c>
      <c r="D168" s="1133"/>
      <c r="E168" s="1134">
        <f>+E83-E166</f>
        <v>-1433160.4300000002</v>
      </c>
      <c r="F168" s="1134">
        <f>+F83-F166</f>
        <v>1448012.93</v>
      </c>
      <c r="G168" s="1134">
        <f>+G83-G166</f>
        <v>0</v>
      </c>
      <c r="H168" s="1134">
        <f>+H83-H166</f>
        <v>14852.499999999534</v>
      </c>
      <c r="I168" s="1041"/>
      <c r="K168" s="1182"/>
    </row>
    <row r="169" spans="2:11" s="1042" customFormat="1" ht="15.75" thickTop="1">
      <c r="B169" s="1039"/>
      <c r="C169" s="1108"/>
      <c r="D169" s="1108"/>
      <c r="E169" s="1148"/>
      <c r="F169" s="1148"/>
      <c r="G169" s="1148"/>
      <c r="H169" s="1149"/>
      <c r="I169" s="1041"/>
      <c r="K169" s="1183"/>
    </row>
    <row r="170" spans="2:11" s="1042" customFormat="1" ht="18">
      <c r="B170" s="1039"/>
      <c r="C170" s="1547" t="s">
        <v>894</v>
      </c>
      <c r="D170" s="1548"/>
      <c r="E170" s="1150">
        <f>E171+E178+E180+E186+E187+E194</f>
        <v>0</v>
      </c>
      <c r="F170" s="1150">
        <f>F171+F178+F180+F186+F187+F194+F196</f>
        <v>-14852.499999999933</v>
      </c>
      <c r="G170" s="1150">
        <f>G171+G178+G180+G186+G187+G194+G196</f>
        <v>0</v>
      </c>
      <c r="H170" s="1150">
        <f>H171+H178+H180+H186+H187+H194+H196</f>
        <v>-14852.499999999933</v>
      </c>
      <c r="I170" s="1041"/>
      <c r="K170" s="1182"/>
    </row>
    <row r="171" spans="2:11" s="1042" customFormat="1" ht="18" hidden="1">
      <c r="B171" s="1039"/>
      <c r="C171" s="1151" t="s">
        <v>183</v>
      </c>
      <c r="D171" s="1080"/>
      <c r="E171" s="1152"/>
      <c r="F171" s="1549">
        <f>SUM(F174:F177)</f>
        <v>45106.33</v>
      </c>
      <c r="G171" s="1549">
        <f>SUM(G174:G177)</f>
        <v>0</v>
      </c>
      <c r="H171" s="1549">
        <f>F171+G171</f>
        <v>45106.33</v>
      </c>
      <c r="I171" s="1041"/>
      <c r="K171" s="1182"/>
    </row>
    <row r="172" spans="2:11" s="1042" customFormat="1" ht="18" hidden="1">
      <c r="B172" s="1039"/>
      <c r="C172" s="1153" t="s">
        <v>193</v>
      </c>
      <c r="D172" s="1080"/>
      <c r="E172" s="1152"/>
      <c r="F172" s="1550"/>
      <c r="G172" s="1550"/>
      <c r="H172" s="1550"/>
      <c r="I172" s="1041"/>
      <c r="K172" s="1182"/>
    </row>
    <row r="173" spans="2:11" s="1042" customFormat="1" ht="18" hidden="1">
      <c r="B173" s="1039"/>
      <c r="C173" s="1153" t="s">
        <v>198</v>
      </c>
      <c r="D173" s="1080"/>
      <c r="E173" s="1152"/>
      <c r="F173" s="1551"/>
      <c r="G173" s="1551"/>
      <c r="H173" s="1551"/>
      <c r="I173" s="1041"/>
      <c r="K173" s="1182"/>
    </row>
    <row r="174" spans="2:11" s="1042" customFormat="1" ht="18" hidden="1">
      <c r="B174" s="1039"/>
      <c r="C174" s="1061" t="s">
        <v>49</v>
      </c>
      <c r="D174" s="1080" t="s">
        <v>909</v>
      </c>
      <c r="E174" s="1064"/>
      <c r="F174" s="1093">
        <f>-'FC-7_INF'!G31</f>
        <v>0</v>
      </c>
      <c r="G174" s="1171"/>
      <c r="H174" s="1065"/>
      <c r="I174" s="1041"/>
      <c r="K174" s="1182"/>
    </row>
    <row r="175" spans="2:11" s="1042" customFormat="1" ht="18" hidden="1">
      <c r="B175" s="1039"/>
      <c r="C175" s="1061" t="s">
        <v>49</v>
      </c>
      <c r="D175" s="1080" t="s">
        <v>910</v>
      </c>
      <c r="E175" s="1064"/>
      <c r="F175" s="1093">
        <f>-'FC-7_INF'!I31</f>
        <v>45106.33</v>
      </c>
      <c r="G175" s="1171"/>
      <c r="H175" s="1065"/>
      <c r="I175" s="1041"/>
      <c r="K175" s="1182"/>
    </row>
    <row r="176" spans="2:11" s="1042" customFormat="1" ht="18" hidden="1">
      <c r="B176" s="1039"/>
      <c r="C176" s="1061" t="s">
        <v>49</v>
      </c>
      <c r="D176" s="1080" t="s">
        <v>911</v>
      </c>
      <c r="E176" s="1064"/>
      <c r="F176" s="1093">
        <f>-'FC-7_INF'!J31</f>
        <v>0</v>
      </c>
      <c r="G176" s="1171"/>
      <c r="H176" s="1065"/>
      <c r="I176" s="1041"/>
      <c r="K176" s="1182"/>
    </row>
    <row r="177" spans="2:11" s="1042" customFormat="1" ht="18" hidden="1">
      <c r="B177" s="1039"/>
      <c r="C177" s="1061" t="s">
        <v>49</v>
      </c>
      <c r="D177" s="1080" t="s">
        <v>912</v>
      </c>
      <c r="E177" s="1064"/>
      <c r="F177" s="1093">
        <f>-'FC-7_INF'!L31</f>
        <v>0</v>
      </c>
      <c r="G177" s="1171"/>
      <c r="H177" s="1065"/>
      <c r="I177" s="1041"/>
      <c r="K177" s="1182"/>
    </row>
    <row r="178" spans="2:11" s="1042" customFormat="1" ht="18" hidden="1">
      <c r="B178" s="1039"/>
      <c r="C178" s="1153" t="s">
        <v>52</v>
      </c>
      <c r="D178" s="1080"/>
      <c r="E178" s="1064"/>
      <c r="F178" s="1154">
        <f>F179</f>
        <v>0</v>
      </c>
      <c r="G178" s="1154">
        <f>G179</f>
        <v>0</v>
      </c>
      <c r="H178" s="1155">
        <f>F178+G178</f>
        <v>0</v>
      </c>
      <c r="I178" s="1041"/>
      <c r="K178" s="1182"/>
    </row>
    <row r="179" spans="2:11" s="1042" customFormat="1" ht="18" hidden="1">
      <c r="B179" s="1039"/>
      <c r="C179" s="1061" t="s">
        <v>51</v>
      </c>
      <c r="D179" s="1080" t="s">
        <v>415</v>
      </c>
      <c r="E179" s="1064"/>
      <c r="F179" s="1093">
        <f>-'FC-8_INV_FINANCIERAS'!I25-'FC-8_INV_FINANCIERAS'!I34-'FC-8_INV_FINANCIERAS'!I49-'FC-8_INV_FINANCIERAS'!I58</f>
        <v>0</v>
      </c>
      <c r="G179" s="1171"/>
      <c r="H179" s="1065"/>
      <c r="I179" s="1041"/>
      <c r="K179" s="1182"/>
    </row>
    <row r="180" spans="2:11" s="1042" customFormat="1" ht="18" hidden="1">
      <c r="B180" s="1039"/>
      <c r="C180" s="1153" t="s">
        <v>913</v>
      </c>
      <c r="D180" s="1080"/>
      <c r="E180" s="1064"/>
      <c r="F180" s="1154">
        <f>SUM(F181:F185)</f>
        <v>-242378.3</v>
      </c>
      <c r="G180" s="1154">
        <f>SUM(G181:G185)</f>
        <v>0</v>
      </c>
      <c r="H180" s="1155">
        <f>F180+G180</f>
        <v>-242378.3</v>
      </c>
      <c r="I180" s="1041"/>
      <c r="K180" s="1182"/>
    </row>
    <row r="181" spans="2:11" s="1042" customFormat="1" ht="18" hidden="1">
      <c r="B181" s="1039"/>
      <c r="C181" s="1061" t="s">
        <v>923</v>
      </c>
      <c r="D181" s="1080" t="s">
        <v>917</v>
      </c>
      <c r="E181" s="1064"/>
      <c r="F181" s="1093">
        <f>'FC-4_ACTIVO'!F51-'FC-4_ACTIVO'!G51</f>
        <v>0</v>
      </c>
      <c r="G181" s="1171"/>
      <c r="H181" s="1065"/>
      <c r="I181" s="1041"/>
      <c r="K181" s="1182"/>
    </row>
    <row r="182" spans="2:11" s="1042" customFormat="1" ht="18" hidden="1">
      <c r="B182" s="1039"/>
      <c r="C182" s="1061" t="s">
        <v>923</v>
      </c>
      <c r="D182" s="1080" t="s">
        <v>918</v>
      </c>
      <c r="E182" s="1064"/>
      <c r="F182" s="1093">
        <f>'FC-4_ACTIVO'!F52-'FC-4_ACTIVO'!G52</f>
        <v>0</v>
      </c>
      <c r="G182" s="1171"/>
      <c r="H182" s="1065"/>
      <c r="I182" s="1041"/>
      <c r="K182" s="1182"/>
    </row>
    <row r="183" spans="2:11" s="1042" customFormat="1" ht="18" hidden="1">
      <c r="B183" s="1039"/>
      <c r="C183" s="1061" t="s">
        <v>923</v>
      </c>
      <c r="D183" s="1080" t="s">
        <v>919</v>
      </c>
      <c r="E183" s="1064"/>
      <c r="F183" s="1093">
        <f>'FC-4_ACTIVO'!F65-'FC-4_ACTIVO'!G65</f>
        <v>0</v>
      </c>
      <c r="G183" s="1171"/>
      <c r="H183" s="1065"/>
      <c r="I183" s="1041"/>
      <c r="K183" s="1182"/>
    </row>
    <row r="184" spans="2:11" s="1042" customFormat="1" ht="18" hidden="1">
      <c r="B184" s="1039"/>
      <c r="C184" s="1061" t="s">
        <v>923</v>
      </c>
      <c r="D184" s="1080" t="s">
        <v>920</v>
      </c>
      <c r="E184" s="1064"/>
      <c r="F184" s="1093">
        <f>'FC-4_ACTIVO'!F89-'FC-4_ACTIVO'!G89</f>
        <v>0</v>
      </c>
      <c r="G184" s="1171"/>
      <c r="H184" s="1065"/>
      <c r="I184" s="1041"/>
      <c r="K184" s="1182"/>
    </row>
    <row r="185" spans="2:11" s="1042" customFormat="1" ht="18" hidden="1">
      <c r="B185" s="1039"/>
      <c r="C185" s="1061" t="s">
        <v>923</v>
      </c>
      <c r="D185" s="1080" t="s">
        <v>921</v>
      </c>
      <c r="E185" s="1064"/>
      <c r="F185" s="1093">
        <f>'FC-4_ACTIVO'!F90-'FC-4_ACTIVO'!G90</f>
        <v>-242378.3</v>
      </c>
      <c r="G185" s="1171"/>
      <c r="H185" s="1065"/>
      <c r="I185" s="1041"/>
      <c r="K185" s="1182"/>
    </row>
    <row r="186" spans="2:11" s="1042" customFormat="1" ht="18" hidden="1">
      <c r="B186" s="1039"/>
      <c r="C186" s="1156" t="s">
        <v>914</v>
      </c>
      <c r="D186" s="1080"/>
      <c r="E186" s="1064"/>
      <c r="F186" s="1154">
        <f>'FC-4_ACTIVO'!F48-'FC-4_ACTIVO'!G48</f>
        <v>0</v>
      </c>
      <c r="G186" s="1171"/>
      <c r="H186" s="1155">
        <f>F186+G186</f>
        <v>0</v>
      </c>
      <c r="I186" s="1041"/>
      <c r="K186" s="1182"/>
    </row>
    <row r="187" spans="2:11" s="1042" customFormat="1" ht="18" hidden="1">
      <c r="B187" s="1039"/>
      <c r="C187" s="1153" t="s">
        <v>915</v>
      </c>
      <c r="D187" s="1080"/>
      <c r="E187" s="1064"/>
      <c r="F187" s="1154">
        <f>SUM(F188:F193)</f>
        <v>196631.45000000004</v>
      </c>
      <c r="G187" s="1154">
        <f>SUM(G189:G191)</f>
        <v>0</v>
      </c>
      <c r="H187" s="1155">
        <f>F187+G187</f>
        <v>196631.45000000004</v>
      </c>
      <c r="I187" s="1041"/>
      <c r="K187" s="1182"/>
    </row>
    <row r="188" spans="2:11" s="1042" customFormat="1" ht="18" hidden="1">
      <c r="B188" s="1039"/>
      <c r="C188" s="1061" t="s">
        <v>924</v>
      </c>
      <c r="D188" s="1080" t="s">
        <v>978</v>
      </c>
      <c r="E188" s="1064"/>
      <c r="F188" s="1093">
        <f>'FC-4_PASIVO'!G44-'FC-4_PASIVO'!F44</f>
        <v>0</v>
      </c>
      <c r="G188" s="1154"/>
      <c r="H188" s="1155"/>
      <c r="I188" s="1041"/>
      <c r="K188" s="1182"/>
    </row>
    <row r="189" spans="2:11" s="1042" customFormat="1" ht="18" hidden="1">
      <c r="B189" s="1039"/>
      <c r="C189" s="1061" t="s">
        <v>924</v>
      </c>
      <c r="D189" s="1080" t="s">
        <v>922</v>
      </c>
      <c r="E189" s="1064"/>
      <c r="F189" s="1093">
        <f>'FC-9_TRANS_SUBV'!K34</f>
        <v>-4737.33</v>
      </c>
      <c r="G189" s="1171"/>
      <c r="H189" s="1065"/>
      <c r="I189" s="1041"/>
      <c r="K189" s="1182"/>
    </row>
    <row r="190" spans="2:11" s="1042" customFormat="1" ht="18" hidden="1">
      <c r="B190" s="1039"/>
      <c r="C190" s="1061" t="s">
        <v>924</v>
      </c>
      <c r="D190" s="1080" t="s">
        <v>925</v>
      </c>
      <c r="E190" s="1064"/>
      <c r="F190" s="1093">
        <f>'FC-4_PASIVO'!G57-'FC-4_PASIVO'!F57</f>
        <v>0</v>
      </c>
      <c r="G190" s="1171"/>
      <c r="H190" s="1065"/>
      <c r="I190" s="1041"/>
      <c r="K190" s="1182"/>
    </row>
    <row r="191" spans="2:11" s="1042" customFormat="1" ht="18" hidden="1">
      <c r="B191" s="1039"/>
      <c r="C191" s="1061" t="s">
        <v>924</v>
      </c>
      <c r="D191" s="1080" t="s">
        <v>926</v>
      </c>
      <c r="E191" s="1064"/>
      <c r="F191" s="1093">
        <f>'FC-4_PASIVO'!G73-'FC-4_PASIVO'!F73</f>
        <v>201368.78000000003</v>
      </c>
      <c r="G191" s="1171"/>
      <c r="H191" s="1065"/>
      <c r="I191" s="1041"/>
      <c r="K191" s="1182"/>
    </row>
    <row r="192" spans="2:11" s="1042" customFormat="1" ht="18" hidden="1">
      <c r="B192" s="1039"/>
      <c r="C192" s="1061" t="s">
        <v>924</v>
      </c>
      <c r="D192" s="1080" t="s">
        <v>979</v>
      </c>
      <c r="E192" s="1064"/>
      <c r="F192" s="1093">
        <f>'FC-4_PASIVO'!G63-'FC-4_PASIVO'!F63</f>
        <v>0</v>
      </c>
      <c r="G192" s="1171"/>
      <c r="H192" s="1065"/>
      <c r="I192" s="1041"/>
      <c r="K192" s="1182"/>
    </row>
    <row r="193" spans="2:11" s="1042" customFormat="1" ht="18" hidden="1">
      <c r="B193" s="1039"/>
      <c r="C193" s="1061" t="s">
        <v>924</v>
      </c>
      <c r="D193" s="1080" t="s">
        <v>982</v>
      </c>
      <c r="E193" s="1064"/>
      <c r="F193" s="1093">
        <f>'FC-4_PASIVO'!G83-'FC-4_PASIVO'!F83</f>
        <v>0</v>
      </c>
      <c r="G193" s="1171"/>
      <c r="H193" s="1065"/>
      <c r="I193" s="1041"/>
      <c r="K193" s="1182"/>
    </row>
    <row r="194" spans="2:11" s="1042" customFormat="1" ht="18" hidden="1">
      <c r="B194" s="1039"/>
      <c r="C194" s="1153" t="s">
        <v>916</v>
      </c>
      <c r="D194" s="1080"/>
      <c r="E194" s="1064"/>
      <c r="F194" s="1154">
        <f>F195</f>
        <v>-14211.980000000001</v>
      </c>
      <c r="G194" s="1154">
        <f>G195</f>
        <v>0</v>
      </c>
      <c r="H194" s="1155">
        <f>F194+G194</f>
        <v>-14211.980000000001</v>
      </c>
      <c r="I194" s="1041"/>
      <c r="K194" s="1182"/>
    </row>
    <row r="195" spans="2:11" s="1042" customFormat="1" ht="18" hidden="1">
      <c r="B195" s="1039"/>
      <c r="C195" s="1061" t="s">
        <v>924</v>
      </c>
      <c r="D195" s="1080" t="s">
        <v>895</v>
      </c>
      <c r="E195" s="1064"/>
      <c r="F195" s="1093">
        <f>'FC-9_TRANS_SUBV'!J34</f>
        <v>-14211.980000000001</v>
      </c>
      <c r="G195" s="1093">
        <v>0</v>
      </c>
      <c r="H195" s="1065"/>
      <c r="I195" s="1041"/>
      <c r="K195" s="1182"/>
    </row>
    <row r="196" spans="2:11" s="1042" customFormat="1" ht="18" hidden="1">
      <c r="B196" s="1039"/>
      <c r="C196" s="1153" t="s">
        <v>956</v>
      </c>
      <c r="D196" s="1080"/>
      <c r="E196" s="1064"/>
      <c r="F196" s="1154">
        <f>SUM(F197:F201)</f>
        <v>0</v>
      </c>
      <c r="G196" s="1154">
        <f>SUM(G197:G201)</f>
        <v>0</v>
      </c>
      <c r="H196" s="1154">
        <f>SUM(F196:G196)</f>
        <v>0</v>
      </c>
      <c r="I196" s="1041"/>
      <c r="K196" s="1182"/>
    </row>
    <row r="197" spans="2:11" s="1042" customFormat="1" ht="18" hidden="1">
      <c r="B197" s="1039"/>
      <c r="C197" s="1177"/>
      <c r="D197" s="1178"/>
      <c r="E197" s="1064"/>
      <c r="F197" s="1171"/>
      <c r="G197" s="1171"/>
      <c r="H197" s="1065"/>
      <c r="I197" s="1041"/>
      <c r="K197" s="1182"/>
    </row>
    <row r="198" spans="2:11" s="1042" customFormat="1" ht="18" hidden="1">
      <c r="B198" s="1039"/>
      <c r="C198" s="1177"/>
      <c r="D198" s="1178"/>
      <c r="E198" s="1064"/>
      <c r="F198" s="1171"/>
      <c r="G198" s="1171"/>
      <c r="H198" s="1065"/>
      <c r="I198" s="1041"/>
      <c r="K198" s="1182"/>
    </row>
    <row r="199" spans="2:11" s="1042" customFormat="1" ht="18" hidden="1">
      <c r="B199" s="1039"/>
      <c r="C199" s="1177"/>
      <c r="D199" s="1178"/>
      <c r="E199" s="1064"/>
      <c r="F199" s="1171"/>
      <c r="G199" s="1171"/>
      <c r="H199" s="1065"/>
      <c r="I199" s="1041"/>
      <c r="K199" s="1182"/>
    </row>
    <row r="200" spans="2:11" s="1042" customFormat="1" ht="18" hidden="1">
      <c r="B200" s="1039"/>
      <c r="C200" s="1179"/>
      <c r="D200" s="1178"/>
      <c r="E200" s="1129"/>
      <c r="F200" s="1173"/>
      <c r="G200" s="1173"/>
      <c r="H200" s="1065"/>
      <c r="I200" s="1041"/>
      <c r="K200" s="1182"/>
    </row>
    <row r="201" spans="2:11" s="1042" customFormat="1" ht="18.75" hidden="1" thickBot="1">
      <c r="B201" s="1039"/>
      <c r="C201" s="1180"/>
      <c r="D201" s="1181"/>
      <c r="E201" s="1157"/>
      <c r="F201" s="1176"/>
      <c r="G201" s="1176"/>
      <c r="H201" s="1158"/>
      <c r="I201" s="1041"/>
      <c r="K201" s="1182"/>
    </row>
    <row r="202" spans="2:9" s="1042" customFormat="1" ht="15">
      <c r="B202" s="1039"/>
      <c r="C202" s="1108"/>
      <c r="D202" s="1145"/>
      <c r="E202" s="1145"/>
      <c r="F202" s="1145"/>
      <c r="G202" s="1145"/>
      <c r="H202" s="1149"/>
      <c r="I202" s="1041"/>
    </row>
    <row r="203" spans="2:11" ht="15.75" thickBot="1">
      <c r="B203" s="1159"/>
      <c r="C203" s="1530"/>
      <c r="D203" s="1530"/>
      <c r="E203" s="1160"/>
      <c r="F203" s="1160"/>
      <c r="G203" s="1160"/>
      <c r="H203" s="1161"/>
      <c r="I203" s="1162"/>
      <c r="K203" s="1042"/>
    </row>
    <row r="204" spans="3:8" ht="12.75">
      <c r="C204" s="625"/>
      <c r="D204" s="625"/>
      <c r="E204" s="1036"/>
      <c r="F204" s="1036"/>
      <c r="G204" s="1036"/>
      <c r="H204" s="625"/>
    </row>
    <row r="205" spans="3:8" ht="12.75">
      <c r="C205" s="1163" t="s">
        <v>70</v>
      </c>
      <c r="D205" s="625"/>
      <c r="E205" s="1036"/>
      <c r="F205" s="1036"/>
      <c r="G205" s="1036"/>
      <c r="H205" s="1026" t="s">
        <v>955</v>
      </c>
    </row>
    <row r="206" spans="3:8" ht="12.75">
      <c r="C206" s="1164" t="s">
        <v>71</v>
      </c>
      <c r="D206" s="625"/>
      <c r="E206" s="1036"/>
      <c r="F206" s="1036"/>
      <c r="G206" s="1036"/>
      <c r="H206" s="625"/>
    </row>
    <row r="207" spans="3:8" ht="12.75">
      <c r="C207" s="1164" t="s">
        <v>72</v>
      </c>
      <c r="D207" s="625"/>
      <c r="E207" s="1036"/>
      <c r="F207" s="1036"/>
      <c r="G207" s="1036"/>
      <c r="H207" s="625"/>
    </row>
    <row r="208" spans="3:8" ht="12.75">
      <c r="C208" s="1164" t="s">
        <v>73</v>
      </c>
      <c r="D208" s="625"/>
      <c r="E208" s="1036"/>
      <c r="F208" s="1036"/>
      <c r="G208" s="1036"/>
      <c r="H208" s="625"/>
    </row>
    <row r="209" spans="3:8" ht="12.75">
      <c r="C209" s="1164" t="s">
        <v>74</v>
      </c>
      <c r="D209" s="625"/>
      <c r="E209" s="1036"/>
      <c r="F209" s="1036"/>
      <c r="G209" s="1036"/>
      <c r="H209" s="625"/>
    </row>
    <row r="210" spans="3:8" ht="12.75">
      <c r="C210" s="625"/>
      <c r="D210" s="625"/>
      <c r="E210" s="1036"/>
      <c r="F210" s="1036"/>
      <c r="G210" s="1036"/>
      <c r="H210" s="625"/>
    </row>
    <row r="211" spans="3:8" ht="12.75">
      <c r="C211" s="625"/>
      <c r="D211" s="625"/>
      <c r="E211" s="1036"/>
      <c r="F211" s="1036"/>
      <c r="G211" s="1036"/>
      <c r="H211" s="625"/>
    </row>
    <row r="212" spans="3:8" ht="12.75">
      <c r="C212" s="625"/>
      <c r="D212" s="625"/>
      <c r="E212" s="1036"/>
      <c r="F212" s="1036"/>
      <c r="G212" s="1036"/>
      <c r="H212" s="625"/>
    </row>
    <row r="213" spans="3:8" s="1074" customFormat="1" ht="20.25">
      <c r="C213" s="1165" t="s">
        <v>929</v>
      </c>
      <c r="D213" s="625"/>
      <c r="E213" s="1036"/>
      <c r="F213" s="1166"/>
      <c r="G213" s="1166"/>
      <c r="H213" s="1035"/>
    </row>
    <row r="214" spans="3:8" ht="12.75">
      <c r="C214" s="625"/>
      <c r="D214" s="625"/>
      <c r="E214" s="1036"/>
      <c r="H214" s="625"/>
    </row>
    <row r="215" spans="3:5" ht="12.75">
      <c r="C215" s="625"/>
      <c r="D215" s="625"/>
      <c r="E215" s="1036"/>
    </row>
    <row r="216" spans="3:5" ht="18.75" thickBot="1">
      <c r="C216" s="1132" t="s">
        <v>896</v>
      </c>
      <c r="D216" s="1133"/>
      <c r="E216" s="1134"/>
    </row>
    <row r="217" spans="3:5" ht="22.5" customHeight="1" thickTop="1">
      <c r="C217" s="625"/>
      <c r="D217" s="625" t="s">
        <v>930</v>
      </c>
      <c r="E217" s="1036">
        <f>+E168</f>
        <v>-1433160.4300000002</v>
      </c>
    </row>
    <row r="218" spans="4:5" ht="22.5" customHeight="1">
      <c r="D218" s="617" t="s">
        <v>931</v>
      </c>
      <c r="E218" s="1028">
        <f>+'FC-3_CPyG'!G84</f>
        <v>-1433160.4299999997</v>
      </c>
    </row>
    <row r="219" ht="22.5" customHeight="1">
      <c r="E219" s="1167" t="str">
        <f>IF(ROUND(E217-E218,2)=0,"OK","Mal, revísalo")</f>
        <v>OK</v>
      </c>
    </row>
    <row r="221" spans="4:5" ht="22.5" customHeight="1">
      <c r="D221" s="617" t="s">
        <v>932</v>
      </c>
      <c r="E221" s="1028">
        <f>+H168</f>
        <v>14852.499999999534</v>
      </c>
    </row>
    <row r="222" spans="4:5" ht="22.5" customHeight="1">
      <c r="D222" s="617" t="s">
        <v>933</v>
      </c>
      <c r="E222" s="1028">
        <f>+H170</f>
        <v>-14852.499999999933</v>
      </c>
    </row>
    <row r="223" ht="22.5" customHeight="1">
      <c r="E223" s="1167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="130" zoomScaleNormal="130" zoomScalePageLayoutView="0" workbookViewId="0" topLeftCell="A2">
      <selection activeCell="H16" sqref="H16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9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62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62">
        <v>2018</v>
      </c>
      <c r="I7" s="9"/>
      <c r="K7" s="409"/>
      <c r="L7" s="411" t="s">
        <v>1094</v>
      </c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67" t="str">
        <f>Entidad</f>
        <v>TEA Tenerife Espacio de las Artes, Entidad Pública Empresarial Local</v>
      </c>
      <c r="E9" s="1367"/>
      <c r="F9" s="1367"/>
      <c r="G9" s="1367"/>
      <c r="H9" s="1367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9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9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9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1091</v>
      </c>
      <c r="E23" s="546"/>
      <c r="F23" s="546"/>
      <c r="G23" s="546"/>
      <c r="H23" s="439">
        <v>43670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1090</v>
      </c>
      <c r="E24" s="547"/>
      <c r="F24" s="547"/>
      <c r="G24" s="547"/>
      <c r="H24" s="440">
        <v>43788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1110</v>
      </c>
      <c r="E25" s="547"/>
      <c r="F25" s="547"/>
      <c r="G25" s="547"/>
      <c r="H25" s="440"/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1103</v>
      </c>
      <c r="E27" s="547"/>
      <c r="F27" s="547"/>
      <c r="G27" s="547"/>
      <c r="H27" s="440">
        <v>43794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1104</v>
      </c>
      <c r="E28" s="547"/>
      <c r="F28" s="547"/>
      <c r="G28" s="547"/>
      <c r="H28" s="440">
        <v>43794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1105</v>
      </c>
      <c r="E29" s="547"/>
      <c r="F29" s="547"/>
      <c r="G29" s="547"/>
      <c r="H29" s="440">
        <v>43794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1106</v>
      </c>
      <c r="E30" s="547"/>
      <c r="F30" s="547"/>
      <c r="G30" s="547"/>
      <c r="H30" s="440">
        <v>43794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1107</v>
      </c>
      <c r="E31" s="547"/>
      <c r="F31" s="547"/>
      <c r="G31" s="547"/>
      <c r="H31" s="440">
        <v>43794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1108</v>
      </c>
      <c r="E32" s="547"/>
      <c r="F32" s="547"/>
      <c r="G32" s="547"/>
      <c r="H32" s="440">
        <v>43794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1109</v>
      </c>
      <c r="E33" s="547"/>
      <c r="F33" s="547"/>
      <c r="G33" s="547"/>
      <c r="H33" s="440">
        <v>43794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1092</v>
      </c>
      <c r="E40" s="548"/>
      <c r="F40" s="548"/>
      <c r="G40" s="548"/>
      <c r="H40" s="441">
        <v>42562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1111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9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7">
      <selection activeCell="F22" sqref="F22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68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68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73" t="s">
        <v>720</v>
      </c>
      <c r="G15" s="1373"/>
      <c r="H15" s="1373"/>
      <c r="I15" s="742">
        <f>ejercicio-2</f>
        <v>2018</v>
      </c>
      <c r="J15" s="743"/>
      <c r="K15" s="723"/>
      <c r="L15" s="1373" t="s">
        <v>719</v>
      </c>
      <c r="M15" s="1373"/>
      <c r="N15" s="1373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1096</v>
      </c>
      <c r="D17" s="442"/>
      <c r="E17" s="764" t="s">
        <v>1097</v>
      </c>
      <c r="F17" s="443">
        <v>1</v>
      </c>
      <c r="G17" s="762"/>
      <c r="H17" s="762"/>
      <c r="I17" s="445"/>
      <c r="J17" s="445"/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73" t="s">
        <v>720</v>
      </c>
      <c r="G31" s="1373"/>
      <c r="H31" s="1373"/>
      <c r="I31" s="742">
        <f>ejercicio-2</f>
        <v>2018</v>
      </c>
      <c r="J31" s="743"/>
      <c r="K31" s="723"/>
      <c r="L31" s="1374" t="s">
        <v>719</v>
      </c>
      <c r="M31" s="1374"/>
      <c r="N31" s="1374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71" t="s">
        <v>30</v>
      </c>
      <c r="D47" s="1371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72" t="s">
        <v>1093</v>
      </c>
      <c r="D48" s="1372"/>
      <c r="E48" s="1372"/>
      <c r="F48" s="1372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69"/>
      <c r="D55" s="1369"/>
      <c r="E55" s="1369"/>
      <c r="F55" s="1369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43">
      <selection activeCell="J44" sqref="J44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129047.93999999999</v>
      </c>
      <c r="F16" s="131">
        <f>SUM(F17:F19)</f>
        <v>87329.99</v>
      </c>
      <c r="G16" s="131">
        <f>SUM(G17:G19)</f>
        <v>90000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266.9</v>
      </c>
      <c r="F17" s="450">
        <v>415.88</v>
      </c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128781.04</v>
      </c>
      <c r="F18" s="451">
        <v>86914.11</v>
      </c>
      <c r="G18" s="451">
        <v>90000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0</v>
      </c>
      <c r="F22" s="131">
        <f>SUM(F23:F26)</f>
        <v>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2144644.83</v>
      </c>
      <c r="F27" s="131">
        <f>SUM(F28:F29)</f>
        <v>2272847.0500000003</v>
      </c>
      <c r="G27" s="131">
        <f>SUM(G28:G29)</f>
        <v>1726883.75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109622.99</v>
      </c>
      <c r="F28" s="450">
        <v>62721.06</v>
      </c>
      <c r="G28" s="450">
        <f>78000+120000</f>
        <v>198000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2035021.84</v>
      </c>
      <c r="F29" s="451">
        <f>2210125.99</f>
        <v>2210125.99</v>
      </c>
      <c r="G29" s="451">
        <f>1558883.75-30000</f>
        <v>1528883.75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-623639.65</v>
      </c>
      <c r="F30" s="131">
        <f>SUM(F31:F33)</f>
        <v>-588185.05</v>
      </c>
      <c r="G30" s="131">
        <f>SUM(G31:G33)</f>
        <v>-700493.11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-494327.07</v>
      </c>
      <c r="F31" s="450">
        <v>-428709.06</v>
      </c>
      <c r="G31" s="450">
        <v>-537174.49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-129312.58</v>
      </c>
      <c r="F32" s="451">
        <v>-159475.99</v>
      </c>
      <c r="G32" s="451">
        <v>-156762.29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>
        <v>-6556.33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-3207115.14</v>
      </c>
      <c r="F34" s="131">
        <f>SUM(F35:F39)</f>
        <v>-2773846.1</v>
      </c>
      <c r="G34" s="131">
        <f>SUM(G35:G39)</f>
        <v>-2523394.05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-3196390.04</v>
      </c>
      <c r="F35" s="450">
        <v>-2763631.72</v>
      </c>
      <c r="G35" s="450">
        <f>-2490665.8-52428.25+30000</f>
        <v>-2513094.05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-10725.1</v>
      </c>
      <c r="F36" s="451">
        <v>-10214.38</v>
      </c>
      <c r="G36" s="451">
        <v>-10300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-25519.02</v>
      </c>
      <c r="F40" s="452">
        <v>-49183.2</v>
      </c>
      <c r="G40" s="452">
        <v>-45106.33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>
        <v>22365.71</v>
      </c>
      <c r="G41" s="452">
        <v>18949.31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194404.11</v>
      </c>
      <c r="F48" s="452">
        <v>-66506.42</v>
      </c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-1388176.9300000002</v>
      </c>
      <c r="F49" s="357">
        <f>F16+F20+F21+F22+F27+F30+F34+F40+F41+F42+F43+F47+F48</f>
        <v>-1095178.0199999996</v>
      </c>
      <c r="G49" s="357">
        <f>G16+G20+G21+G22+G27+G30+G34+G40+G41+G42+G43+G47+G48</f>
        <v>-1433160.4299999997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/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>
        <v>0</v>
      </c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0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-1388176.9300000002</v>
      </c>
      <c r="F76" s="360">
        <f>F74+F49</f>
        <v>-1095178.0199999996</v>
      </c>
      <c r="G76" s="360">
        <f>G74+G49</f>
        <v>-1433160.4299999997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>
        <v>-303893.91</v>
      </c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-1388176.9300000002</v>
      </c>
      <c r="F79" s="360">
        <f>F76+F77</f>
        <v>-1399071.9299999995</v>
      </c>
      <c r="G79" s="360">
        <f>G76+G77</f>
        <v>-1433160.4299999997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-1388176.9300000002</v>
      </c>
      <c r="F84" s="135">
        <f>F79+F82</f>
        <v>-1399071.9299999995</v>
      </c>
      <c r="G84" s="135">
        <f>G79+G82</f>
        <v>-1433160.4299999997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75"/>
      <c r="D86" s="1375"/>
      <c r="E86" s="1375"/>
      <c r="F86" s="1375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93" zoomScaleNormal="93" zoomScalePageLayoutView="125" workbookViewId="0" topLeftCell="A41">
      <selection activeCell="E73" sqref="E73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68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68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83"/>
      <c r="D12" s="1383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4230</v>
      </c>
      <c r="F16" s="654">
        <f>SUM(F17:F18)</f>
        <v>296.1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2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>
        <f>700+874+800+1856</f>
        <v>4230</v>
      </c>
      <c r="F18" s="489">
        <f>+E18*0.07</f>
        <v>296.1</v>
      </c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601</v>
      </c>
      <c r="F19" s="654">
        <f>+F20+F25</f>
        <v>42.07</v>
      </c>
      <c r="G19" s="655"/>
      <c r="H19" s="654">
        <f>+H20+H25</f>
        <v>1190</v>
      </c>
      <c r="I19" s="654">
        <f>+I20+I25</f>
        <v>77.35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601</v>
      </c>
      <c r="F20" s="801">
        <f>SUM(F21:F24)</f>
        <v>42.07</v>
      </c>
      <c r="G20" s="802"/>
      <c r="H20" s="801">
        <f>SUM(H21:H24)</f>
        <v>1190</v>
      </c>
      <c r="I20" s="801">
        <f>SUM(I21:I24)</f>
        <v>77.35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1227" t="s">
        <v>1071</v>
      </c>
      <c r="D21" s="563"/>
      <c r="E21" s="514">
        <v>601</v>
      </c>
      <c r="F21" s="514">
        <v>42.07</v>
      </c>
      <c r="G21" s="553"/>
      <c r="H21" s="514">
        <v>1190</v>
      </c>
      <c r="I21" s="514">
        <v>77.35</v>
      </c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124216.93999999999</v>
      </c>
      <c r="F30" s="654">
        <f>+F31+F40</f>
        <v>0</v>
      </c>
      <c r="G30" s="655"/>
      <c r="H30" s="654">
        <f>+H31+H40</f>
        <v>86139.99</v>
      </c>
      <c r="I30" s="654">
        <f>+I31+I40</f>
        <v>0</v>
      </c>
      <c r="J30" s="655"/>
      <c r="K30" s="654">
        <f>+K31+K40</f>
        <v>90000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>
        <v>66506.42</v>
      </c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124216.93999999999</v>
      </c>
      <c r="F40" s="667">
        <f>+F41+F42</f>
        <v>0</v>
      </c>
      <c r="G40" s="668"/>
      <c r="H40" s="667">
        <f>+H41+H42</f>
        <v>86139.99</v>
      </c>
      <c r="I40" s="667">
        <f>+I41+I42</f>
        <v>0</v>
      </c>
      <c r="J40" s="668"/>
      <c r="K40" s="667">
        <f>+K41+K42</f>
        <v>90000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>
        <v>266.9</v>
      </c>
      <c r="F41" s="481"/>
      <c r="G41" s="795"/>
      <c r="H41" s="481">
        <v>415.88</v>
      </c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>
        <f>128781.04-E18-E20</f>
        <v>123950.04</v>
      </c>
      <c r="F42" s="814"/>
      <c r="G42" s="815"/>
      <c r="H42" s="814">
        <f>86914.11-1190</f>
        <v>85724.11</v>
      </c>
      <c r="I42" s="814"/>
      <c r="J42" s="815"/>
      <c r="K42" s="814">
        <v>90000</v>
      </c>
      <c r="L42" s="814"/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129047.93999999999</v>
      </c>
      <c r="F43" s="674">
        <f>F16+F19+F30</f>
        <v>338.17</v>
      </c>
      <c r="G43" s="675"/>
      <c r="H43" s="674">
        <f>H16+H19+H30</f>
        <v>87329.99</v>
      </c>
      <c r="I43" s="674">
        <f>I16+I19+I30</f>
        <v>77.35</v>
      </c>
      <c r="J43" s="675"/>
      <c r="K43" s="674">
        <f>K16+K19+K30</f>
        <v>90000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77" t="s">
        <v>567</v>
      </c>
      <c r="I45" s="1378"/>
      <c r="J45" s="1378"/>
      <c r="K45" s="1378"/>
      <c r="L45" s="1378"/>
      <c r="M45" s="1379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80"/>
      <c r="I46" s="1381"/>
      <c r="J46" s="1381"/>
      <c r="K46" s="1381"/>
      <c r="L46" s="1381"/>
      <c r="M46" s="1382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194404.11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1" t="s">
        <v>1004</v>
      </c>
      <c r="D48" s="1272"/>
      <c r="E48" s="1273">
        <f>SUM(E49:E51)</f>
        <v>6000</v>
      </c>
      <c r="F48" s="1273">
        <f>SUM(F49:F51)</f>
        <v>0</v>
      </c>
      <c r="G48" s="1273">
        <f>SUM(G49:G51)</f>
        <v>0</v>
      </c>
      <c r="H48" s="1274"/>
      <c r="I48" s="1275"/>
      <c r="J48" s="1275"/>
      <c r="K48" s="1275"/>
      <c r="L48" s="1275"/>
      <c r="M48" s="12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1227" t="s">
        <v>1072</v>
      </c>
      <c r="D49" s="563"/>
      <c r="E49" s="583">
        <v>6000</v>
      </c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5"/>
      <c r="I50" s="703"/>
      <c r="J50" s="703"/>
      <c r="K50" s="703"/>
      <c r="L50" s="703"/>
      <c r="M50" s="1246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7">
        <f>SUM(E53:E55)</f>
        <v>188404.11</v>
      </c>
      <c r="F52" s="1277">
        <f>SUM(F53:F55)</f>
        <v>0</v>
      </c>
      <c r="G52" s="1277">
        <f>SUM(G53:G55)</f>
        <v>0</v>
      </c>
      <c r="H52" s="1278"/>
      <c r="I52" s="1279"/>
      <c r="J52" s="1279"/>
      <c r="K52" s="1279"/>
      <c r="L52" s="1279"/>
      <c r="M52" s="1280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1227" t="s">
        <v>1073</v>
      </c>
      <c r="D53" s="563"/>
      <c r="E53" s="583">
        <v>188404.11</v>
      </c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0</v>
      </c>
      <c r="F56" s="674">
        <f>F57+F61</f>
        <v>-66506.42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1" t="s">
        <v>1006</v>
      </c>
      <c r="D57" s="1272"/>
      <c r="E57" s="1273">
        <f>SUM(E58:E60)</f>
        <v>0</v>
      </c>
      <c r="F57" s="1273">
        <f>SUM(F58:F60)</f>
        <v>-66506.42</v>
      </c>
      <c r="G57" s="1273">
        <f>SUM(G58:G60)</f>
        <v>0</v>
      </c>
      <c r="H57" s="1274"/>
      <c r="I57" s="1275"/>
      <c r="J57" s="1275"/>
      <c r="K57" s="1275"/>
      <c r="L57" s="1275"/>
      <c r="M57" s="1276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1227" t="s">
        <v>1112</v>
      </c>
      <c r="D58" s="563"/>
      <c r="E58" s="583"/>
      <c r="F58" s="583">
        <v>-66506.42</v>
      </c>
      <c r="G58" s="583">
        <v>0</v>
      </c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5"/>
      <c r="I59" s="703"/>
      <c r="J59" s="703"/>
      <c r="K59" s="703"/>
      <c r="L59" s="703"/>
      <c r="M59" s="1246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7">
        <f>SUM(E62:E64)</f>
        <v>0</v>
      </c>
      <c r="F61" s="1277">
        <f>SUM(F62:F64)</f>
        <v>0</v>
      </c>
      <c r="G61" s="1277">
        <f>SUM(G62:G64)</f>
        <v>0</v>
      </c>
      <c r="H61" s="1278"/>
      <c r="I61" s="1279"/>
      <c r="J61" s="1279"/>
      <c r="K61" s="1279"/>
      <c r="L61" s="1279"/>
      <c r="M61" s="1280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77" t="s">
        <v>567</v>
      </c>
      <c r="I66" s="1378"/>
      <c r="J66" s="1378"/>
      <c r="K66" s="1378"/>
      <c r="L66" s="1378"/>
      <c r="M66" s="1379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80"/>
      <c r="I67" s="1381"/>
      <c r="J67" s="1381"/>
      <c r="K67" s="1381"/>
      <c r="L67" s="1381"/>
      <c r="M67" s="1382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>
        <f>54702.18*2</f>
        <v>109404.36</v>
      </c>
      <c r="G68" s="817">
        <v>0</v>
      </c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/>
      <c r="F69" s="516">
        <v>303893.91</v>
      </c>
      <c r="G69" s="584">
        <f>-F68</f>
        <v>-109404.36</v>
      </c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77" t="s">
        <v>567</v>
      </c>
      <c r="I71" s="1378"/>
      <c r="J71" s="1378"/>
      <c r="K71" s="1378"/>
      <c r="L71" s="1378"/>
      <c r="M71" s="1379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80"/>
      <c r="I72" s="1381"/>
      <c r="J72" s="1381"/>
      <c r="K72" s="1381"/>
      <c r="L72" s="1381"/>
      <c r="M72" s="1382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109622.99</v>
      </c>
      <c r="F73" s="654">
        <f>SUM(F74:F76)</f>
        <v>62721.06</v>
      </c>
      <c r="G73" s="654">
        <f>SUM(G74:G76)</f>
        <v>198000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>
        <v>109622.99</v>
      </c>
      <c r="F75" s="514">
        <v>62721.06</v>
      </c>
      <c r="G75" s="514">
        <v>198000</v>
      </c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/>
      <c r="F76" s="515"/>
      <c r="G76" s="515"/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2035021.8399999999</v>
      </c>
      <c r="F77" s="654">
        <f>SUM(F78:F83)</f>
        <v>2210125.99</v>
      </c>
      <c r="G77" s="654">
        <f>SUM(G78:G83)</f>
        <v>1528883.75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>
        <f>1999519.39-E82</f>
        <v>1997354.75</v>
      </c>
      <c r="F81" s="583">
        <v>2210125.99</v>
      </c>
      <c r="G81" s="583">
        <f>1558883.75-30000</f>
        <v>1528883.75</v>
      </c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>
        <f>1308.64+856</f>
        <v>2164.6400000000003</v>
      </c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>
        <v>35502.45</v>
      </c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86" t="s">
        <v>723</v>
      </c>
      <c r="D85" s="1387"/>
      <c r="E85" s="1388"/>
      <c r="F85" s="772" t="s">
        <v>411</v>
      </c>
      <c r="G85" s="679" t="s">
        <v>178</v>
      </c>
      <c r="H85" s="1384" t="s">
        <v>567</v>
      </c>
      <c r="I85" s="1384"/>
      <c r="J85" s="1384"/>
      <c r="K85" s="1384"/>
      <c r="L85" s="1384"/>
      <c r="M85" s="1384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89"/>
      <c r="D86" s="1390"/>
      <c r="E86" s="1391"/>
      <c r="F86" s="773" t="s">
        <v>724</v>
      </c>
      <c r="G86" s="680">
        <f>ejercicio</f>
        <v>2020</v>
      </c>
      <c r="H86" s="1385"/>
      <c r="I86" s="1385"/>
      <c r="J86" s="1385"/>
      <c r="K86" s="1385"/>
      <c r="L86" s="1385"/>
      <c r="M86" s="1385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92" t="s">
        <v>725</v>
      </c>
      <c r="D88" s="1393"/>
      <c r="E88" s="1394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95" t="s">
        <v>727</v>
      </c>
      <c r="D90" s="1396"/>
      <c r="E90" s="1397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69"/>
      <c r="D96" s="1369"/>
      <c r="E96" s="1369"/>
      <c r="F96" s="1369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52">
      <selection activeCell="G91" sqref="G9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9731463.61</v>
      </c>
      <c r="F16" s="325">
        <f>F17+F26+F30+F33+F40+F47+F48</f>
        <v>10103773.36</v>
      </c>
      <c r="G16" s="339">
        <f>G17+G26+G30+G33+G40+G47+G48</f>
        <v>10088667.03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2567633.03</v>
      </c>
      <c r="F17" s="326">
        <f>SUM(F18:F25)</f>
        <v>2565317.42</v>
      </c>
      <c r="G17" s="341">
        <f>SUM(G18:G25)</f>
        <v>2563001.81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>
        <v>740.25</v>
      </c>
      <c r="F20" s="458">
        <v>740.25</v>
      </c>
      <c r="G20" s="459">
        <v>740.25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27824</v>
      </c>
      <c r="F22" s="458">
        <v>27824</v>
      </c>
      <c r="G22" s="459">
        <v>27824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>
        <f>2560000-20931.22</f>
        <v>2539068.78</v>
      </c>
      <c r="F25" s="458">
        <f>2560000-23246.83</f>
        <v>2536753.17</v>
      </c>
      <c r="G25" s="459">
        <f>2560000-25562.44</f>
        <v>2534437.56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7100858.91</v>
      </c>
      <c r="F26" s="326">
        <f>SUM(F27:F29)</f>
        <v>7535484.27</v>
      </c>
      <c r="G26" s="341">
        <f>SUM(G27:G29)</f>
        <v>7522693.55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7100858.91</v>
      </c>
      <c r="F28" s="458">
        <v>7535484.27</v>
      </c>
      <c r="G28" s="459">
        <f>7492693.55+30000</f>
        <v>7522693.55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62971.67</v>
      </c>
      <c r="F40" s="326">
        <f>SUM(F41:F46)</f>
        <v>2971.67</v>
      </c>
      <c r="G40" s="341">
        <f>SUM(G41:G46)</f>
        <v>2971.67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7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>
        <v>62971.67</v>
      </c>
      <c r="F46" s="458">
        <v>2971.67</v>
      </c>
      <c r="G46" s="459">
        <v>2971.67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1185398.1300000001</v>
      </c>
      <c r="F50" s="325">
        <f>F51+F52+F65+F75+F82+F89+F90</f>
        <v>371834.06999999995</v>
      </c>
      <c r="G50" s="339">
        <f>G51+G52+G65+G75+G82+G89+G90</f>
        <v>614212.3699999999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141.85</v>
      </c>
      <c r="F52" s="326">
        <f>F53+F54+F57+F60+F63+F64</f>
        <v>141.85</v>
      </c>
      <c r="G52" s="341">
        <f>G53+G54+G57+G60+G63+G64</f>
        <v>141.85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141.85</v>
      </c>
      <c r="F54" s="327">
        <f>F55+F56</f>
        <v>141.85</v>
      </c>
      <c r="G54" s="344">
        <f>G55+G56</f>
        <v>141.85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>
        <v>141.85</v>
      </c>
      <c r="F56" s="709">
        <v>141.85</v>
      </c>
      <c r="G56" s="710">
        <v>141.85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1117380.51</v>
      </c>
      <c r="F65" s="326">
        <f>F66+SUM(F69:F74)</f>
        <v>364084.48</v>
      </c>
      <c r="G65" s="341">
        <f>G66+SUM(G69:G74)</f>
        <v>364084.48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124733.1</v>
      </c>
      <c r="F66" s="327">
        <f>F67+F68</f>
        <v>90010.57</v>
      </c>
      <c r="G66" s="344">
        <f>G67+G68</f>
        <v>90010.57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124733.1</v>
      </c>
      <c r="F68" s="709">
        <v>90010.57</v>
      </c>
      <c r="G68" s="710">
        <v>90010.57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992647.41</v>
      </c>
      <c r="F70" s="458">
        <f>274073.91-109404.36</f>
        <v>164669.55</v>
      </c>
      <c r="G70" s="459">
        <v>274073.91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>
        <f>'FC-3_1_INF_ADIC_CPyG'!F68</f>
        <v>109404.36</v>
      </c>
      <c r="G72" s="459">
        <f>'FC-3_1_INF_ADIC_CPyG'!G68</f>
        <v>0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16055.87</v>
      </c>
      <c r="F89" s="461"/>
      <c r="G89" s="462"/>
      <c r="H89" s="60"/>
      <c r="J89" s="422"/>
      <c r="K89" s="1238"/>
      <c r="L89" s="1238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51819.9</v>
      </c>
      <c r="F90" s="326">
        <f>SUM(F91:F92)</f>
        <v>7607.74</v>
      </c>
      <c r="G90" s="341">
        <f>SUM(G91:G92)</f>
        <v>249986.03999999998</v>
      </c>
      <c r="H90" s="49"/>
      <c r="J90" s="422"/>
      <c r="K90" s="1238"/>
      <c r="L90" s="1238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51819.9</v>
      </c>
      <c r="F91" s="458">
        <f>7607.74</f>
        <v>7607.74</v>
      </c>
      <c r="G91" s="459">
        <f>6633.54-F72+F72-G72+243352.5</f>
        <v>249986.03999999998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10916861.74</v>
      </c>
      <c r="F94" s="329">
        <f>F50+F16</f>
        <v>10475607.43</v>
      </c>
      <c r="G94" s="314">
        <f>G50+G16</f>
        <v>10702879.399999999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75"/>
      <c r="D95" s="1375"/>
      <c r="E95" s="1375"/>
      <c r="F95" s="1375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13">
      <selection activeCell="G41" sqref="G4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7528210.84</v>
      </c>
      <c r="F16" s="130">
        <f>F17+F35+F41</f>
        <v>8223002.949999999</v>
      </c>
      <c r="G16" s="139">
        <f>G17+G35+G41</f>
        <v>8482143.47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-93981.83000000031</v>
      </c>
      <c r="F17" s="131">
        <f>+F18+F21+F22+F27+F28+F31+F32+F33+F34</f>
        <v>-50463.900000000605</v>
      </c>
      <c r="G17" s="141">
        <f>+G18+G21+G22+G27+G28+G31+G32+G33+G34</f>
        <v>-50463.900000000605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0</v>
      </c>
      <c r="F18" s="131">
        <f>SUM(F19:F20)</f>
        <v>0</v>
      </c>
      <c r="G18" s="141">
        <f>SUM(G19:G20)</f>
        <v>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/>
      <c r="F19" s="450"/>
      <c r="G19" s="466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-86923.67</v>
      </c>
      <c r="F22" s="131">
        <f>SUM(F23:F26)</f>
        <v>-43184.96</v>
      </c>
      <c r="G22" s="141">
        <f>SUM(G23:G26)</f>
        <v>-43184.96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/>
      <c r="F23" s="450"/>
      <c r="G23" s="466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-86923.67</v>
      </c>
      <c r="F24" s="451">
        <v>-43184.96</v>
      </c>
      <c r="G24" s="467">
        <v>-43184.96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-11710879.21</v>
      </c>
      <c r="F28" s="131">
        <f>SUM(F29:F30)</f>
        <v>-13099056.14</v>
      </c>
      <c r="G28" s="141">
        <f>SUM(G29:G30)</f>
        <v>-14498128.07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>
        <v>1458.19</v>
      </c>
      <c r="F29" s="450">
        <v>1458.19</v>
      </c>
      <c r="G29" s="466">
        <v>1458.19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-11712337.4</v>
      </c>
      <c r="F30" s="451">
        <v>-13100514.33</v>
      </c>
      <c r="G30" s="467">
        <v>-14499586.26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13091997.98</v>
      </c>
      <c r="F31" s="452">
        <v>14490849.13</v>
      </c>
      <c r="G31" s="468">
        <f>15871581.31+52428.25</f>
        <v>15924009.56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-1388176.93</v>
      </c>
      <c r="F32" s="452">
        <v>-1399071.93</v>
      </c>
      <c r="G32" s="468">
        <f>-1380732.18-52428.25</f>
        <v>-1433160.43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7622192.67</v>
      </c>
      <c r="F41" s="452">
        <v>8273466.85</v>
      </c>
      <c r="G41" s="468">
        <f>8259254.87+30000+243352.5</f>
        <v>8532607.370000001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1863876.57</v>
      </c>
      <c r="F43" s="130">
        <f>F44+F49+SUM(F55:F59)</f>
        <v>1661350.47</v>
      </c>
      <c r="G43" s="139">
        <f>G44+G49+SUM(G55:G59)</f>
        <v>1428113.1400000001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1847913.27</v>
      </c>
      <c r="F49" s="131">
        <f>SUM(F50:F54)</f>
        <v>1619413.27</v>
      </c>
      <c r="G49" s="141">
        <f>SUM(G50:G54)</f>
        <v>1390913.27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1847913.27</v>
      </c>
      <c r="F54" s="451">
        <f>1847913.27-228500</f>
        <v>1619413.27</v>
      </c>
      <c r="G54" s="467">
        <f>1619413.27-228500</f>
        <v>1390913.27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15963.3</v>
      </c>
      <c r="F56" s="452">
        <v>41937.2</v>
      </c>
      <c r="G56" s="468">
        <v>37199.87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1524774.33</v>
      </c>
      <c r="F61" s="130">
        <f>F62+F63+F66+F72+F73+F83+F84</f>
        <v>591254.01</v>
      </c>
      <c r="G61" s="139">
        <f>G62+G63+G66+G72+G73+G83+G84</f>
        <v>792622.79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655773.06</v>
      </c>
      <c r="F66" s="131">
        <f>SUM(F67:F71)</f>
        <v>229550</v>
      </c>
      <c r="G66" s="141">
        <f>SUM(G67:G71)</f>
        <v>229550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655773.06</v>
      </c>
      <c r="F71" s="451">
        <f>1050+228500</f>
        <v>229550</v>
      </c>
      <c r="G71" s="467">
        <f>1050+228500</f>
        <v>229550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8"/>
      <c r="L72" s="1238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869001.2699999999</v>
      </c>
      <c r="F73" s="131">
        <f>F74+SUM(F77:F82)</f>
        <v>361704.01</v>
      </c>
      <c r="G73" s="141">
        <f>G74+SUM(G77:G82)</f>
        <v>563072.79</v>
      </c>
      <c r="H73" s="49"/>
      <c r="J73" s="422"/>
      <c r="K73" s="1238"/>
      <c r="L73" s="1238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762130.36</v>
      </c>
      <c r="F78" s="451">
        <v>301176.2</v>
      </c>
      <c r="G78" s="467">
        <f>493614.07+1000</f>
        <v>494614.07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500.09</v>
      </c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f>92990.9+13380.11-0.19</f>
        <v>106370.81999999999</v>
      </c>
      <c r="F81" s="451">
        <f>35360.56+25167.25</f>
        <v>60527.81</v>
      </c>
      <c r="G81" s="467">
        <v>68458.72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10916861.74</v>
      </c>
      <c r="F86" s="135">
        <f>F16+F43+F61</f>
        <v>10475607.43</v>
      </c>
      <c r="G86" s="150">
        <f>G16+G43+G61</f>
        <v>10702879.400000002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75"/>
      <c r="D87" s="1375"/>
      <c r="E87" s="1375"/>
      <c r="F87" s="1375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PageLayoutView="0" workbookViewId="0" topLeftCell="D1">
      <selection activeCell="J23" sqref="J23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68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68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422">
        <f>ejercicio-1</f>
        <v>2019</v>
      </c>
      <c r="D13" s="1424" t="s">
        <v>965</v>
      </c>
      <c r="E13" s="1194" t="s">
        <v>667</v>
      </c>
      <c r="F13" s="1194" t="s">
        <v>958</v>
      </c>
      <c r="G13" s="1194" t="s">
        <v>959</v>
      </c>
      <c r="H13" s="1194" t="s">
        <v>958</v>
      </c>
      <c r="I13" s="1195" t="s">
        <v>962</v>
      </c>
      <c r="J13" s="1195" t="s">
        <v>963</v>
      </c>
      <c r="K13" s="1195" t="s">
        <v>985</v>
      </c>
      <c r="L13" s="1194" t="s">
        <v>964</v>
      </c>
      <c r="M13" s="1401"/>
      <c r="N13" s="1402"/>
      <c r="O13" s="1402"/>
      <c r="P13" s="1403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423"/>
      <c r="D14" s="1425"/>
      <c r="E14" s="1196">
        <f>ejercicio-2</f>
        <v>2018</v>
      </c>
      <c r="F14" s="1197" t="s">
        <v>251</v>
      </c>
      <c r="G14" s="1197" t="s">
        <v>251</v>
      </c>
      <c r="H14" s="1197" t="s">
        <v>961</v>
      </c>
      <c r="I14" s="1198" t="s">
        <v>960</v>
      </c>
      <c r="J14" s="1199" t="s">
        <v>967</v>
      </c>
      <c r="K14" s="1198" t="s">
        <v>986</v>
      </c>
      <c r="L14" s="1196">
        <f>ejercicio-1</f>
        <v>2019</v>
      </c>
      <c r="M14" s="1398" t="s">
        <v>987</v>
      </c>
      <c r="N14" s="1399"/>
      <c r="O14" s="1399"/>
      <c r="P14" s="1400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0"/>
      <c r="D15" s="1201"/>
      <c r="E15" s="1202"/>
      <c r="F15" s="1202"/>
      <c r="G15" s="1202"/>
      <c r="H15" s="1202"/>
      <c r="I15" s="1202"/>
      <c r="J15" s="1202"/>
      <c r="K15" s="1202"/>
      <c r="L15" s="1202"/>
      <c r="M15" s="1404"/>
      <c r="N15" s="1405"/>
      <c r="O15" s="1405"/>
      <c r="P15" s="1406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3" customFormat="1" ht="27" customHeight="1">
      <c r="B16" s="737"/>
      <c r="C16" s="1204" t="s">
        <v>129</v>
      </c>
      <c r="D16" s="1205" t="s">
        <v>250</v>
      </c>
      <c r="E16" s="1206">
        <f aca="true" t="shared" si="0" ref="E16:L16">+E17+E20+E21+E26+E27+E30+E31+E32+E33</f>
        <v>-93981.83000000031</v>
      </c>
      <c r="F16" s="1206">
        <f t="shared" si="0"/>
        <v>0</v>
      </c>
      <c r="G16" s="1206">
        <f t="shared" si="0"/>
        <v>0</v>
      </c>
      <c r="H16" s="1206">
        <f t="shared" si="0"/>
        <v>1398851.1500000004</v>
      </c>
      <c r="I16" s="1206">
        <f t="shared" si="0"/>
        <v>0</v>
      </c>
      <c r="J16" s="1206">
        <f t="shared" si="0"/>
        <v>43738.71</v>
      </c>
      <c r="K16" s="1206">
        <f t="shared" si="0"/>
        <v>-1399071.93</v>
      </c>
      <c r="L16" s="1206">
        <f t="shared" si="0"/>
        <v>-50463.900000000605</v>
      </c>
      <c r="M16" s="1407"/>
      <c r="N16" s="1408"/>
      <c r="O16" s="1408"/>
      <c r="P16" s="1409"/>
      <c r="Q16" s="739"/>
      <c r="S16" s="1191"/>
      <c r="T16" s="1192"/>
      <c r="U16" s="1192"/>
      <c r="V16" s="1192"/>
      <c r="W16" s="1192"/>
      <c r="X16" s="1192"/>
      <c r="Y16" s="1192"/>
      <c r="Z16" s="1192"/>
      <c r="AA16" s="1192"/>
      <c r="AB16" s="1192"/>
      <c r="AC16" s="1192"/>
      <c r="AD16" s="1192"/>
      <c r="AE16" s="1192"/>
      <c r="AF16" s="1193"/>
    </row>
    <row r="17" spans="2:32" ht="27" customHeight="1">
      <c r="B17" s="727"/>
      <c r="C17" s="1207" t="s">
        <v>182</v>
      </c>
      <c r="D17" s="1208" t="s">
        <v>251</v>
      </c>
      <c r="E17" s="1209">
        <f aca="true" t="shared" si="1" ref="E17:L17">SUM(E18:E19)</f>
        <v>0</v>
      </c>
      <c r="F17" s="1209">
        <f t="shared" si="1"/>
        <v>0</v>
      </c>
      <c r="G17" s="1209">
        <f t="shared" si="1"/>
        <v>0</v>
      </c>
      <c r="H17" s="1209">
        <f t="shared" si="1"/>
        <v>0</v>
      </c>
      <c r="I17" s="1209">
        <f t="shared" si="1"/>
        <v>0</v>
      </c>
      <c r="J17" s="1209">
        <f t="shared" si="1"/>
        <v>0</v>
      </c>
      <c r="K17" s="1209">
        <f t="shared" si="1"/>
        <v>0</v>
      </c>
      <c r="L17" s="1209">
        <f t="shared" si="1"/>
        <v>0</v>
      </c>
      <c r="M17" s="1410"/>
      <c r="N17" s="1411"/>
      <c r="O17" s="1411"/>
      <c r="P17" s="1412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0" t="s">
        <v>81</v>
      </c>
      <c r="D18" s="1211" t="s">
        <v>252</v>
      </c>
      <c r="E18" s="1212">
        <f>'FC-4_PASIVO'!E19</f>
        <v>0</v>
      </c>
      <c r="F18" s="450"/>
      <c r="G18" s="450"/>
      <c r="H18" s="450"/>
      <c r="I18" s="450"/>
      <c r="J18" s="450"/>
      <c r="K18" s="450"/>
      <c r="L18" s="1212">
        <f>SUM(E18:K18)</f>
        <v>0</v>
      </c>
      <c r="M18" s="1413"/>
      <c r="N18" s="1414"/>
      <c r="O18" s="1414"/>
      <c r="P18" s="1415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3" t="s">
        <v>88</v>
      </c>
      <c r="D19" s="1214" t="s">
        <v>253</v>
      </c>
      <c r="E19" s="1215">
        <f>'FC-4_PASIVO'!E20</f>
        <v>0</v>
      </c>
      <c r="F19" s="451"/>
      <c r="G19" s="451"/>
      <c r="H19" s="451"/>
      <c r="I19" s="451"/>
      <c r="J19" s="451"/>
      <c r="K19" s="451"/>
      <c r="L19" s="1215">
        <f>SUM(E19:K19)</f>
        <v>0</v>
      </c>
      <c r="M19" s="1416"/>
      <c r="N19" s="1417"/>
      <c r="O19" s="1417"/>
      <c r="P19" s="1418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7" t="s">
        <v>192</v>
      </c>
      <c r="D20" s="1208" t="s">
        <v>254</v>
      </c>
      <c r="E20" s="1209">
        <f>'FC-4_PASIVO'!E21</f>
        <v>0</v>
      </c>
      <c r="F20" s="452"/>
      <c r="G20" s="452"/>
      <c r="H20" s="452"/>
      <c r="I20" s="452"/>
      <c r="J20" s="452"/>
      <c r="K20" s="452"/>
      <c r="L20" s="1209">
        <f>SUM(E20:K20)</f>
        <v>0</v>
      </c>
      <c r="M20" s="1419"/>
      <c r="N20" s="1420"/>
      <c r="O20" s="1420"/>
      <c r="P20" s="1421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7" t="s">
        <v>197</v>
      </c>
      <c r="D21" s="1208" t="s">
        <v>255</v>
      </c>
      <c r="E21" s="1209">
        <f aca="true" t="shared" si="2" ref="E21:L21">SUM(E22:E25)</f>
        <v>-86923.67</v>
      </c>
      <c r="F21" s="1209">
        <f t="shared" si="2"/>
        <v>0</v>
      </c>
      <c r="G21" s="1209">
        <f t="shared" si="2"/>
        <v>0</v>
      </c>
      <c r="H21" s="1209">
        <f t="shared" si="2"/>
        <v>0</v>
      </c>
      <c r="I21" s="1209">
        <f t="shared" si="2"/>
        <v>0</v>
      </c>
      <c r="J21" s="1209">
        <f t="shared" si="2"/>
        <v>43738.71</v>
      </c>
      <c r="K21" s="1209">
        <f t="shared" si="2"/>
        <v>0</v>
      </c>
      <c r="L21" s="1209">
        <f t="shared" si="2"/>
        <v>-43184.96</v>
      </c>
      <c r="M21" s="1410"/>
      <c r="N21" s="1411"/>
      <c r="O21" s="1411"/>
      <c r="P21" s="1412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0" t="s">
        <v>81</v>
      </c>
      <c r="D22" s="1211" t="s">
        <v>256</v>
      </c>
      <c r="E22" s="1212">
        <f>'FC-4_PASIVO'!E23</f>
        <v>0</v>
      </c>
      <c r="F22" s="450"/>
      <c r="G22" s="450"/>
      <c r="H22" s="450"/>
      <c r="I22" s="450"/>
      <c r="J22" s="450"/>
      <c r="K22" s="450"/>
      <c r="L22" s="1212">
        <f>SUM(E22:K22)</f>
        <v>0</v>
      </c>
      <c r="M22" s="1413"/>
      <c r="N22" s="1414"/>
      <c r="O22" s="1414"/>
      <c r="P22" s="1415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3" t="s">
        <v>88</v>
      </c>
      <c r="D23" s="1214" t="s">
        <v>257</v>
      </c>
      <c r="E23" s="1215">
        <f>'FC-4_PASIVO'!E24</f>
        <v>-86923.67</v>
      </c>
      <c r="F23" s="451"/>
      <c r="G23" s="451"/>
      <c r="H23" s="451"/>
      <c r="I23" s="451"/>
      <c r="J23" s="451">
        <v>43738.71</v>
      </c>
      <c r="K23" s="451"/>
      <c r="L23" s="1215">
        <f>SUM(E23:K23)</f>
        <v>-43184.96</v>
      </c>
      <c r="M23" s="1416"/>
      <c r="N23" s="1417"/>
      <c r="O23" s="1417"/>
      <c r="P23" s="1418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3" t="s">
        <v>90</v>
      </c>
      <c r="D24" s="1214" t="s">
        <v>258</v>
      </c>
      <c r="E24" s="1215">
        <f>'FC-4_PASIVO'!E25</f>
        <v>0</v>
      </c>
      <c r="F24" s="451"/>
      <c r="G24" s="451"/>
      <c r="H24" s="451"/>
      <c r="I24" s="451"/>
      <c r="J24" s="451"/>
      <c r="K24" s="451"/>
      <c r="L24" s="1215">
        <f>SUM(E24:K24)</f>
        <v>0</v>
      </c>
      <c r="M24" s="1416"/>
      <c r="N24" s="1417"/>
      <c r="O24" s="1417"/>
      <c r="P24" s="1418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3" t="s">
        <v>92</v>
      </c>
      <c r="D25" s="1214" t="s">
        <v>313</v>
      </c>
      <c r="E25" s="1215">
        <f>'FC-4_PASIVO'!E26</f>
        <v>0</v>
      </c>
      <c r="F25" s="451"/>
      <c r="G25" s="451"/>
      <c r="H25" s="451"/>
      <c r="I25" s="451"/>
      <c r="J25" s="451"/>
      <c r="K25" s="451"/>
      <c r="L25" s="1215">
        <f>SUM(E25:K25)</f>
        <v>0</v>
      </c>
      <c r="M25" s="1416"/>
      <c r="N25" s="1417"/>
      <c r="O25" s="1417"/>
      <c r="P25" s="1418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7" t="s">
        <v>201</v>
      </c>
      <c r="D26" s="1208" t="s">
        <v>259</v>
      </c>
      <c r="E26" s="1209">
        <f>'FC-4_PASIVO'!E27</f>
        <v>0</v>
      </c>
      <c r="F26" s="452"/>
      <c r="G26" s="452"/>
      <c r="H26" s="452"/>
      <c r="I26" s="452"/>
      <c r="J26" s="452"/>
      <c r="K26" s="452"/>
      <c r="L26" s="1209">
        <f>SUM(E26:K26)</f>
        <v>0</v>
      </c>
      <c r="M26" s="1419"/>
      <c r="N26" s="1420"/>
      <c r="O26" s="1420"/>
      <c r="P26" s="1421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7" t="s">
        <v>209</v>
      </c>
      <c r="D27" s="1208" t="s">
        <v>260</v>
      </c>
      <c r="E27" s="1209">
        <f aca="true" t="shared" si="3" ref="E27:L27">SUM(E28:E29)</f>
        <v>-11710879.21</v>
      </c>
      <c r="F27" s="1209">
        <f t="shared" si="3"/>
        <v>0</v>
      </c>
      <c r="G27" s="1209">
        <f t="shared" si="3"/>
        <v>0</v>
      </c>
      <c r="H27" s="1209">
        <f t="shared" si="3"/>
        <v>0</v>
      </c>
      <c r="I27" s="1209">
        <f t="shared" si="3"/>
        <v>-1388176.93</v>
      </c>
      <c r="J27" s="1209">
        <f t="shared" si="3"/>
        <v>0</v>
      </c>
      <c r="K27" s="1209">
        <f t="shared" si="3"/>
        <v>0</v>
      </c>
      <c r="L27" s="1209">
        <f t="shared" si="3"/>
        <v>-13099056.14</v>
      </c>
      <c r="M27" s="1410"/>
      <c r="N27" s="1411"/>
      <c r="O27" s="1411"/>
      <c r="P27" s="1412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0" t="s">
        <v>81</v>
      </c>
      <c r="D28" s="1211" t="s">
        <v>261</v>
      </c>
      <c r="E28" s="1212">
        <f>'FC-4_PASIVO'!E29</f>
        <v>1458.19</v>
      </c>
      <c r="F28" s="450"/>
      <c r="G28" s="450"/>
      <c r="H28" s="450"/>
      <c r="I28" s="450"/>
      <c r="J28" s="450"/>
      <c r="K28" s="450"/>
      <c r="L28" s="1212">
        <f aca="true" t="shared" si="4" ref="L28:L33">SUM(E28:K28)</f>
        <v>1458.19</v>
      </c>
      <c r="M28" s="1413"/>
      <c r="N28" s="1414"/>
      <c r="O28" s="1414"/>
      <c r="P28" s="1415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3" t="s">
        <v>88</v>
      </c>
      <c r="D29" s="1214" t="s">
        <v>262</v>
      </c>
      <c r="E29" s="1215">
        <f>'FC-4_PASIVO'!E30</f>
        <v>-11712337.4</v>
      </c>
      <c r="F29" s="451"/>
      <c r="G29" s="451"/>
      <c r="H29" s="451"/>
      <c r="I29" s="451">
        <v>-1388176.93</v>
      </c>
      <c r="J29" s="451"/>
      <c r="K29" s="451"/>
      <c r="L29" s="1215">
        <f t="shared" si="4"/>
        <v>-13100514.33</v>
      </c>
      <c r="M29" s="1416"/>
      <c r="N29" s="1417"/>
      <c r="O29" s="1417"/>
      <c r="P29" s="1418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7" t="s">
        <v>212</v>
      </c>
      <c r="D30" s="1208" t="s">
        <v>263</v>
      </c>
      <c r="E30" s="1209">
        <f>'FC-4_PASIVO'!E31</f>
        <v>13091997.98</v>
      </c>
      <c r="F30" s="452"/>
      <c r="G30" s="452"/>
      <c r="H30" s="452">
        <f>14490849.13-13091997.98</f>
        <v>1398851.1500000004</v>
      </c>
      <c r="I30" s="452"/>
      <c r="J30" s="452"/>
      <c r="K30" s="452"/>
      <c r="L30" s="1209">
        <f t="shared" si="4"/>
        <v>14490849.13</v>
      </c>
      <c r="M30" s="1419"/>
      <c r="N30" s="1420"/>
      <c r="O30" s="1420"/>
      <c r="P30" s="142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7" t="s">
        <v>214</v>
      </c>
      <c r="D31" s="1208" t="s">
        <v>264</v>
      </c>
      <c r="E31" s="1209">
        <f>'FC-4_PASIVO'!E32</f>
        <v>-1388176.93</v>
      </c>
      <c r="F31" s="452"/>
      <c r="G31" s="452"/>
      <c r="H31" s="452"/>
      <c r="I31" s="452">
        <v>1388176.93</v>
      </c>
      <c r="J31" s="452"/>
      <c r="K31" s="452">
        <v>-1399071.93</v>
      </c>
      <c r="L31" s="1209">
        <f t="shared" si="4"/>
        <v>-1399071.93</v>
      </c>
      <c r="M31" s="1410"/>
      <c r="N31" s="1411"/>
      <c r="O31" s="1411"/>
      <c r="P31" s="1412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7" t="s">
        <v>265</v>
      </c>
      <c r="D32" s="1208" t="s">
        <v>266</v>
      </c>
      <c r="E32" s="1209">
        <f>'FC-4_PASIVO'!E33</f>
        <v>0</v>
      </c>
      <c r="F32" s="452"/>
      <c r="G32" s="452"/>
      <c r="H32" s="452"/>
      <c r="I32" s="452"/>
      <c r="J32" s="452"/>
      <c r="K32" s="452"/>
      <c r="L32" s="1209">
        <f t="shared" si="4"/>
        <v>0</v>
      </c>
      <c r="M32" s="1410"/>
      <c r="N32" s="1411"/>
      <c r="O32" s="1411"/>
      <c r="P32" s="1412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7" t="s">
        <v>267</v>
      </c>
      <c r="D33" s="1208" t="s">
        <v>268</v>
      </c>
      <c r="E33" s="1209">
        <f>'FC-4_PASIVO'!E34</f>
        <v>0</v>
      </c>
      <c r="F33" s="452"/>
      <c r="G33" s="452"/>
      <c r="H33" s="452"/>
      <c r="I33" s="452"/>
      <c r="J33" s="452"/>
      <c r="K33" s="452"/>
      <c r="L33" s="1209">
        <f t="shared" si="4"/>
        <v>0</v>
      </c>
      <c r="M33" s="1410"/>
      <c r="N33" s="1411"/>
      <c r="O33" s="1411"/>
      <c r="P33" s="1412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6"/>
      <c r="D34" s="728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8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422">
        <f>ejercicio</f>
        <v>2020</v>
      </c>
      <c r="D35" s="1424" t="s">
        <v>965</v>
      </c>
      <c r="E35" s="1194" t="str">
        <f>+L13</f>
        <v>Saldo final 31-12</v>
      </c>
      <c r="F35" s="1194" t="s">
        <v>958</v>
      </c>
      <c r="G35" s="1194" t="s">
        <v>959</v>
      </c>
      <c r="H35" s="1194" t="s">
        <v>958</v>
      </c>
      <c r="I35" s="1195" t="s">
        <v>962</v>
      </c>
      <c r="J35" s="1195" t="s">
        <v>963</v>
      </c>
      <c r="K35" s="1239" t="s">
        <v>985</v>
      </c>
      <c r="L35" s="1194" t="s">
        <v>964</v>
      </c>
      <c r="M35" s="1401"/>
      <c r="N35" s="1402"/>
      <c r="O35" s="1402"/>
      <c r="P35" s="1403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423"/>
      <c r="D36" s="1425"/>
      <c r="E36" s="1196">
        <f>+L14</f>
        <v>2019</v>
      </c>
      <c r="F36" s="1197" t="s">
        <v>251</v>
      </c>
      <c r="G36" s="1197" t="s">
        <v>251</v>
      </c>
      <c r="H36" s="1197" t="s">
        <v>961</v>
      </c>
      <c r="I36" s="1198" t="s">
        <v>960</v>
      </c>
      <c r="J36" s="1199" t="s">
        <v>967</v>
      </c>
      <c r="K36" s="1198" t="s">
        <v>986</v>
      </c>
      <c r="L36" s="1196">
        <f>ejercicio</f>
        <v>2020</v>
      </c>
      <c r="M36" s="1398" t="s">
        <v>987</v>
      </c>
      <c r="N36" s="1399"/>
      <c r="O36" s="1399"/>
      <c r="P36" s="1400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0"/>
      <c r="D37" s="1201"/>
      <c r="E37" s="1202"/>
      <c r="F37" s="1202"/>
      <c r="G37" s="1202"/>
      <c r="H37" s="1202"/>
      <c r="I37" s="1202"/>
      <c r="J37" s="1202"/>
      <c r="K37" s="1202"/>
      <c r="L37" s="1202"/>
      <c r="M37" s="1404"/>
      <c r="N37" s="1405"/>
      <c r="O37" s="1405"/>
      <c r="P37" s="1406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4" t="s">
        <v>129</v>
      </c>
      <c r="D38" s="1205" t="s">
        <v>250</v>
      </c>
      <c r="E38" s="1206">
        <f aca="true" t="shared" si="5" ref="E38:L38">+E39+E42+E43+E48+E49+E52+E53+E54+E55</f>
        <v>-50463.900000000605</v>
      </c>
      <c r="F38" s="1206">
        <f t="shared" si="5"/>
        <v>0</v>
      </c>
      <c r="G38" s="1206">
        <f t="shared" si="5"/>
        <v>0</v>
      </c>
      <c r="H38" s="1206">
        <f t="shared" si="5"/>
        <v>1433160.4299999997</v>
      </c>
      <c r="I38" s="1206">
        <f t="shared" si="5"/>
        <v>0</v>
      </c>
      <c r="J38" s="1206">
        <f t="shared" si="5"/>
        <v>0</v>
      </c>
      <c r="K38" s="1206">
        <f t="shared" si="5"/>
        <v>-1433160.43</v>
      </c>
      <c r="L38" s="1206">
        <f t="shared" si="5"/>
        <v>-50463.900000000605</v>
      </c>
      <c r="M38" s="1407"/>
      <c r="N38" s="1408"/>
      <c r="O38" s="1408"/>
      <c r="P38" s="1409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7" t="s">
        <v>182</v>
      </c>
      <c r="D39" s="1208" t="s">
        <v>251</v>
      </c>
      <c r="E39" s="1209">
        <f aca="true" t="shared" si="6" ref="E39:L39">SUM(E40:E41)</f>
        <v>0</v>
      </c>
      <c r="F39" s="1209">
        <f t="shared" si="6"/>
        <v>0</v>
      </c>
      <c r="G39" s="1209">
        <f t="shared" si="6"/>
        <v>0</v>
      </c>
      <c r="H39" s="1209">
        <f t="shared" si="6"/>
        <v>0</v>
      </c>
      <c r="I39" s="1209">
        <f t="shared" si="6"/>
        <v>0</v>
      </c>
      <c r="J39" s="1209">
        <f t="shared" si="6"/>
        <v>0</v>
      </c>
      <c r="K39" s="1209">
        <f t="shared" si="6"/>
        <v>0</v>
      </c>
      <c r="L39" s="1209">
        <f t="shared" si="6"/>
        <v>0</v>
      </c>
      <c r="M39" s="1410"/>
      <c r="N39" s="1411"/>
      <c r="O39" s="1411"/>
      <c r="P39" s="1412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0" t="s">
        <v>81</v>
      </c>
      <c r="D40" s="1211" t="s">
        <v>252</v>
      </c>
      <c r="E40" s="1212">
        <f>+L18</f>
        <v>0</v>
      </c>
      <c r="F40" s="450"/>
      <c r="G40" s="450"/>
      <c r="H40" s="450"/>
      <c r="I40" s="450"/>
      <c r="J40" s="450"/>
      <c r="K40" s="450"/>
      <c r="L40" s="1212">
        <f>SUM(E40:K40)</f>
        <v>0</v>
      </c>
      <c r="M40" s="1413"/>
      <c r="N40" s="1414"/>
      <c r="O40" s="1414"/>
      <c r="P40" s="1415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3" t="s">
        <v>88</v>
      </c>
      <c r="D41" s="1214" t="s">
        <v>253</v>
      </c>
      <c r="E41" s="1215">
        <f>+L19</f>
        <v>0</v>
      </c>
      <c r="F41" s="451"/>
      <c r="G41" s="451"/>
      <c r="H41" s="451"/>
      <c r="I41" s="451"/>
      <c r="J41" s="451"/>
      <c r="K41" s="451"/>
      <c r="L41" s="1215">
        <f>SUM(E41:K41)</f>
        <v>0</v>
      </c>
      <c r="M41" s="1416"/>
      <c r="N41" s="1417"/>
      <c r="O41" s="1417"/>
      <c r="P41" s="1418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7" t="s">
        <v>192</v>
      </c>
      <c r="D42" s="1208" t="s">
        <v>254</v>
      </c>
      <c r="E42" s="1209">
        <f>+L20</f>
        <v>0</v>
      </c>
      <c r="F42" s="452"/>
      <c r="G42" s="452"/>
      <c r="H42" s="452"/>
      <c r="I42" s="452"/>
      <c r="J42" s="452"/>
      <c r="K42" s="452"/>
      <c r="L42" s="1209">
        <f>SUM(E42:K42)</f>
        <v>0</v>
      </c>
      <c r="M42" s="1419"/>
      <c r="N42" s="1420"/>
      <c r="O42" s="1420"/>
      <c r="P42" s="1421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7" t="s">
        <v>197</v>
      </c>
      <c r="D43" s="1208" t="s">
        <v>255</v>
      </c>
      <c r="E43" s="1209">
        <f aca="true" t="shared" si="7" ref="E43:L43">SUM(E44:E47)</f>
        <v>-43184.96</v>
      </c>
      <c r="F43" s="1209">
        <f t="shared" si="7"/>
        <v>0</v>
      </c>
      <c r="G43" s="1209">
        <f t="shared" si="7"/>
        <v>0</v>
      </c>
      <c r="H43" s="1209">
        <f t="shared" si="7"/>
        <v>0</v>
      </c>
      <c r="I43" s="1209">
        <f t="shared" si="7"/>
        <v>0</v>
      </c>
      <c r="J43" s="1209">
        <f t="shared" si="7"/>
        <v>0</v>
      </c>
      <c r="K43" s="1209">
        <f t="shared" si="7"/>
        <v>0</v>
      </c>
      <c r="L43" s="1209">
        <f t="shared" si="7"/>
        <v>-43184.96</v>
      </c>
      <c r="M43" s="1410"/>
      <c r="N43" s="1411"/>
      <c r="O43" s="1411"/>
      <c r="P43" s="1412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0" t="s">
        <v>81</v>
      </c>
      <c r="D44" s="1211" t="s">
        <v>256</v>
      </c>
      <c r="E44" s="1212">
        <f>+L22</f>
        <v>0</v>
      </c>
      <c r="F44" s="450"/>
      <c r="G44" s="450"/>
      <c r="H44" s="450"/>
      <c r="I44" s="450"/>
      <c r="J44" s="450"/>
      <c r="K44" s="450"/>
      <c r="L44" s="1212">
        <f>SUM(E44:K44)</f>
        <v>0</v>
      </c>
      <c r="M44" s="1413"/>
      <c r="N44" s="1414"/>
      <c r="O44" s="1414"/>
      <c r="P44" s="1415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3" t="s">
        <v>88</v>
      </c>
      <c r="D45" s="1214" t="s">
        <v>257</v>
      </c>
      <c r="E45" s="1215">
        <f>+L23</f>
        <v>-43184.96</v>
      </c>
      <c r="F45" s="451"/>
      <c r="G45" s="451"/>
      <c r="H45" s="451"/>
      <c r="I45" s="451"/>
      <c r="J45" s="451"/>
      <c r="K45" s="451"/>
      <c r="L45" s="1215">
        <f>SUM(E45:K45)</f>
        <v>-43184.96</v>
      </c>
      <c r="M45" s="1416"/>
      <c r="N45" s="1417"/>
      <c r="O45" s="1417"/>
      <c r="P45" s="1418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3" t="s">
        <v>90</v>
      </c>
      <c r="D46" s="1214" t="s">
        <v>258</v>
      </c>
      <c r="E46" s="1215">
        <f>+L24</f>
        <v>0</v>
      </c>
      <c r="F46" s="451"/>
      <c r="G46" s="451"/>
      <c r="H46" s="451"/>
      <c r="I46" s="451"/>
      <c r="J46" s="451"/>
      <c r="K46" s="451"/>
      <c r="L46" s="1215">
        <f>SUM(E46:K46)</f>
        <v>0</v>
      </c>
      <c r="M46" s="1416"/>
      <c r="N46" s="1417"/>
      <c r="O46" s="1417"/>
      <c r="P46" s="1418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3" t="s">
        <v>92</v>
      </c>
      <c r="D47" s="1214" t="s">
        <v>313</v>
      </c>
      <c r="E47" s="1215">
        <f>+L25</f>
        <v>0</v>
      </c>
      <c r="F47" s="451"/>
      <c r="G47" s="451"/>
      <c r="H47" s="451"/>
      <c r="I47" s="451"/>
      <c r="J47" s="451"/>
      <c r="K47" s="451"/>
      <c r="L47" s="1215">
        <f>SUM(E47:K47)</f>
        <v>0</v>
      </c>
      <c r="M47" s="1416"/>
      <c r="N47" s="1417"/>
      <c r="O47" s="1417"/>
      <c r="P47" s="1418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7" t="s">
        <v>201</v>
      </c>
      <c r="D48" s="1208" t="s">
        <v>259</v>
      </c>
      <c r="E48" s="1209">
        <f>+L26</f>
        <v>0</v>
      </c>
      <c r="F48" s="452"/>
      <c r="G48" s="452"/>
      <c r="H48" s="452"/>
      <c r="I48" s="452"/>
      <c r="J48" s="452"/>
      <c r="K48" s="452"/>
      <c r="L48" s="1209">
        <f>SUM(E48:K48)</f>
        <v>0</v>
      </c>
      <c r="M48" s="1419"/>
      <c r="N48" s="1420"/>
      <c r="O48" s="1420"/>
      <c r="P48" s="1421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7" t="s">
        <v>209</v>
      </c>
      <c r="D49" s="1208" t="s">
        <v>260</v>
      </c>
      <c r="E49" s="1209">
        <f aca="true" t="shared" si="8" ref="E49:L49">SUM(E50:E51)</f>
        <v>-13099056.14</v>
      </c>
      <c r="F49" s="1209">
        <f t="shared" si="8"/>
        <v>0</v>
      </c>
      <c r="G49" s="1209">
        <f t="shared" si="8"/>
        <v>0</v>
      </c>
      <c r="H49" s="1209">
        <f t="shared" si="8"/>
        <v>0</v>
      </c>
      <c r="I49" s="1209">
        <f t="shared" si="8"/>
        <v>-1399071.93</v>
      </c>
      <c r="J49" s="1209">
        <f t="shared" si="8"/>
        <v>0</v>
      </c>
      <c r="K49" s="1209">
        <f t="shared" si="8"/>
        <v>0</v>
      </c>
      <c r="L49" s="1209">
        <f t="shared" si="8"/>
        <v>-14498128.07</v>
      </c>
      <c r="M49" s="1410"/>
      <c r="N49" s="1411"/>
      <c r="O49" s="1411"/>
      <c r="P49" s="1412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0" t="s">
        <v>81</v>
      </c>
      <c r="D50" s="1211" t="s">
        <v>261</v>
      </c>
      <c r="E50" s="1212">
        <f aca="true" t="shared" si="9" ref="E50:E55">+L28</f>
        <v>1458.19</v>
      </c>
      <c r="F50" s="450"/>
      <c r="G50" s="450"/>
      <c r="H50" s="450"/>
      <c r="I50" s="450"/>
      <c r="J50" s="450"/>
      <c r="K50" s="450"/>
      <c r="L50" s="1212">
        <f aca="true" t="shared" si="10" ref="L50:L55">SUM(E50:K50)</f>
        <v>1458.19</v>
      </c>
      <c r="M50" s="1413"/>
      <c r="N50" s="1414"/>
      <c r="O50" s="1414"/>
      <c r="P50" s="1415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3" t="s">
        <v>88</v>
      </c>
      <c r="D51" s="1214" t="s">
        <v>262</v>
      </c>
      <c r="E51" s="1215">
        <f t="shared" si="9"/>
        <v>-13100514.33</v>
      </c>
      <c r="F51" s="451"/>
      <c r="G51" s="451"/>
      <c r="H51" s="451"/>
      <c r="I51" s="451">
        <v>-1399071.93</v>
      </c>
      <c r="J51" s="451"/>
      <c r="K51" s="451"/>
      <c r="L51" s="1215">
        <f t="shared" si="10"/>
        <v>-14499586.26</v>
      </c>
      <c r="M51" s="1416"/>
      <c r="N51" s="1417"/>
      <c r="O51" s="1417"/>
      <c r="P51" s="1418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7" t="s">
        <v>212</v>
      </c>
      <c r="D52" s="1208" t="s">
        <v>263</v>
      </c>
      <c r="E52" s="1209">
        <f t="shared" si="9"/>
        <v>14490849.13</v>
      </c>
      <c r="F52" s="452"/>
      <c r="G52" s="452"/>
      <c r="H52" s="452">
        <f>15871581.31-14490849.13+52428.25</f>
        <v>1433160.4299999997</v>
      </c>
      <c r="I52" s="452"/>
      <c r="J52" s="452"/>
      <c r="K52" s="452"/>
      <c r="L52" s="1209">
        <f t="shared" si="10"/>
        <v>15924009.56</v>
      </c>
      <c r="M52" s="1419"/>
      <c r="N52" s="1420"/>
      <c r="O52" s="1420"/>
      <c r="P52" s="1421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7" t="s">
        <v>214</v>
      </c>
      <c r="D53" s="1208" t="s">
        <v>264</v>
      </c>
      <c r="E53" s="1209">
        <f t="shared" si="9"/>
        <v>-1399071.93</v>
      </c>
      <c r="F53" s="452"/>
      <c r="G53" s="452"/>
      <c r="H53" s="452"/>
      <c r="I53" s="452">
        <v>1399071.93</v>
      </c>
      <c r="J53" s="452"/>
      <c r="K53" s="452">
        <f>-1380732.18-52428.25</f>
        <v>-1433160.43</v>
      </c>
      <c r="L53" s="1209">
        <f t="shared" si="10"/>
        <v>-1433160.43</v>
      </c>
      <c r="M53" s="1410"/>
      <c r="N53" s="1411"/>
      <c r="O53" s="1411"/>
      <c r="P53" s="1412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7" t="s">
        <v>265</v>
      </c>
      <c r="D54" s="1208" t="s">
        <v>266</v>
      </c>
      <c r="E54" s="1209">
        <f t="shared" si="9"/>
        <v>0</v>
      </c>
      <c r="F54" s="452"/>
      <c r="G54" s="452"/>
      <c r="H54" s="452"/>
      <c r="I54" s="452"/>
      <c r="J54" s="452"/>
      <c r="K54" s="452"/>
      <c r="L54" s="1209">
        <f t="shared" si="10"/>
        <v>0</v>
      </c>
      <c r="M54" s="1410"/>
      <c r="N54" s="1411"/>
      <c r="O54" s="1411"/>
      <c r="P54" s="1412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7" t="s">
        <v>267</v>
      </c>
      <c r="D55" s="1208" t="s">
        <v>268</v>
      </c>
      <c r="E55" s="1209">
        <f t="shared" si="9"/>
        <v>0</v>
      </c>
      <c r="F55" s="452"/>
      <c r="G55" s="452"/>
      <c r="H55" s="452"/>
      <c r="I55" s="452"/>
      <c r="J55" s="452"/>
      <c r="K55" s="452"/>
      <c r="L55" s="1209">
        <f t="shared" si="10"/>
        <v>0</v>
      </c>
      <c r="M55" s="1410"/>
      <c r="N55" s="1411"/>
      <c r="O55" s="1411"/>
      <c r="P55" s="1412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6"/>
      <c r="D56" s="728"/>
      <c r="E56" s="1217"/>
      <c r="F56" s="1217"/>
      <c r="G56" s="1217"/>
      <c r="H56" s="1217"/>
      <c r="I56" s="1217"/>
      <c r="J56" s="1217"/>
      <c r="K56" s="1217"/>
      <c r="L56" s="1217"/>
      <c r="M56" s="1217"/>
      <c r="N56" s="1217"/>
      <c r="O56" s="1217"/>
      <c r="P56" s="1218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19"/>
      <c r="D57" s="1220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2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69"/>
      <c r="D58" s="1369"/>
      <c r="E58" s="1369"/>
      <c r="F58" s="1369"/>
      <c r="G58" s="1369"/>
      <c r="H58" s="1369"/>
      <c r="I58" s="1369"/>
      <c r="J58" s="1369"/>
      <c r="K58" s="1369"/>
      <c r="L58" s="1369"/>
      <c r="M58" s="1369"/>
      <c r="N58" s="1369"/>
      <c r="O58" s="1369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3"/>
      <c r="F65" s="1223"/>
      <c r="G65" s="1223"/>
      <c r="H65" s="1223"/>
      <c r="I65" s="1223"/>
      <c r="J65" s="1223"/>
      <c r="K65" s="1223"/>
      <c r="L65" s="1223"/>
      <c r="M65" s="1223"/>
      <c r="N65" s="1223"/>
      <c r="O65" s="1223">
        <f>IF(_CHECK_LIST!K15&gt;0,"Revisa","")</f>
      </c>
      <c r="P65" s="1223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2019-12-01T09:12:11Z</cp:lastPrinted>
  <dcterms:created xsi:type="dcterms:W3CDTF">2017-09-18T15:25:23Z</dcterms:created>
  <dcterms:modified xsi:type="dcterms:W3CDTF">2020-03-10T14:51:10Z</dcterms:modified>
  <cp:category/>
  <cp:version/>
  <cp:contentType/>
  <cp:contentStatus/>
</cp:coreProperties>
</file>